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Прайс" sheetId="1" r:id="rId1"/>
    <sheet name="Заявка" sheetId="2" r:id="rId2"/>
  </sheets>
  <definedNames>
    <definedName name="_xlnm._FilterDatabase" localSheetId="0" hidden="1">'Прайс'!$A$10:$I$487</definedName>
    <definedName name="_xlnm.Print_Titles" localSheetId="0">'Прайс'!$10:$10</definedName>
    <definedName name="_xlnm.Print_Area" localSheetId="1">OFFSET('Заявка'!$A$1,0,0,17+MAX(1,MIN('Прайс'!$C$9,100)),6)</definedName>
  </definedNames>
  <calcPr calcId="191029" fullCalcOnLoad="1"/>
</workbook>
</file>

<file path=xl/comments1.xml><?xml version="1.0" encoding="utf-8"?>
<comments xmlns="http://schemas.openxmlformats.org/spreadsheetml/2006/main">
  <authors>
    <author/>
  </authors>
  <commentList>
    <comment ref="C1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60 × 40 × 8 см</t>
        </r>
      </text>
    </comment>
    <comment ref="C1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60 × 40 × 8 см</t>
        </r>
      </text>
    </comment>
    <comment ref="C1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60 × 40 × 8 см</t>
        </r>
      </text>
    </comment>
    <comment ref="C1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80 × 40 × 5 см</t>
        </r>
      </text>
    </comment>
    <comment ref="C1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80 × 40 × 5 см</t>
        </r>
      </text>
    </comment>
    <comment ref="C1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80 × 40 × 5 см</t>
        </r>
      </text>
    </comment>
    <comment ref="C1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80 × 40 × 8 см</t>
        </r>
      </text>
    </comment>
    <comment ref="C1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80 × 40 × 8 см</t>
        </r>
      </text>
    </comment>
    <comment ref="C1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80 × 40 × 8 см</t>
        </r>
      </text>
    </comment>
    <comment ref="C2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40 × 5 см</t>
        </r>
      </text>
    </comment>
    <comment ref="C2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40 × 5 см</t>
        </r>
      </text>
    </comment>
    <comment ref="C2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40 × 5 см</t>
        </r>
      </text>
    </comment>
    <comment ref="C2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40 × 8 см</t>
        </r>
      </text>
    </comment>
    <comment ref="C2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40 × 8 см</t>
        </r>
      </text>
    </comment>
    <comment ref="C2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40 × 8 см</t>
        </r>
      </text>
    </comment>
    <comment ref="C2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45 × 5 см</t>
        </r>
      </text>
    </comment>
    <comment ref="C2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45 × 5 см</t>
        </r>
      </text>
    </comment>
    <comment ref="C2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45 × 5 см</t>
        </r>
      </text>
    </comment>
    <comment ref="C2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45 × 8 см</t>
        </r>
      </text>
    </comment>
    <comment ref="C3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45 × 8 см</t>
        </r>
      </text>
    </comment>
    <comment ref="C3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45 × 8 см</t>
        </r>
      </text>
    </comment>
    <comment ref="C3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50 × 8 см</t>
        </r>
      </text>
    </comment>
    <comment ref="C3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50 × 8 см</t>
        </r>
      </text>
    </comment>
    <comment ref="C3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90 × 50 × 8 см</t>
        </r>
      </text>
    </comment>
    <comment ref="C3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45 × 5 см</t>
        </r>
      </text>
    </comment>
    <comment ref="C3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45 × 5 см</t>
        </r>
      </text>
    </comment>
    <comment ref="C3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45 × 5 см</t>
        </r>
      </text>
    </comment>
    <comment ref="C3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45 × 8 см</t>
        </r>
      </text>
    </comment>
    <comment ref="C3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45 × 8 см</t>
        </r>
      </text>
    </comment>
    <comment ref="C4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45 × 8 см</t>
        </r>
      </text>
    </comment>
    <comment ref="C4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5 см</t>
        </r>
      </text>
    </comment>
    <comment ref="C4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5 см</t>
        </r>
      </text>
    </comment>
    <comment ref="C4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5 см</t>
        </r>
      </text>
    </comment>
    <comment ref="C4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8 см</t>
        </r>
      </text>
    </comment>
    <comment ref="C4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8 см</t>
        </r>
      </text>
    </comment>
    <comment ref="C4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8 см</t>
        </r>
      </text>
    </comment>
    <comment ref="C4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10 см</t>
        </r>
      </text>
    </comment>
    <comment ref="C4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10 см</t>
        </r>
      </text>
    </comment>
    <comment ref="C4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50 × 10 см</t>
        </r>
      </text>
    </comment>
    <comment ref="C5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55 × 8 см</t>
        </r>
      </text>
    </comment>
    <comment ref="C5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55 × 8 см</t>
        </r>
      </text>
    </comment>
    <comment ref="C5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55 × 8 см</t>
        </r>
      </text>
    </comment>
    <comment ref="C5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60 × 8 см</t>
        </r>
      </text>
    </comment>
    <comment ref="C5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60 × 8 см</t>
        </r>
      </text>
    </comment>
    <comment ref="C5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100 × 60 × 8 см</t>
        </r>
      </text>
    </comment>
    <comment ref="C5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50 × 5 см</t>
        </r>
      </text>
    </comment>
    <comment ref="C5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50 × 5 см</t>
        </r>
      </text>
    </comment>
    <comment ref="C5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50 × 5 см</t>
        </r>
      </text>
    </comment>
    <comment ref="C5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50 × 8 см</t>
        </r>
      </text>
    </comment>
    <comment ref="C6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50 × 8 см</t>
        </r>
      </text>
    </comment>
    <comment ref="C6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50 × 8 см</t>
        </r>
      </text>
    </comment>
    <comment ref="C6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55 × 5 см</t>
        </r>
      </text>
    </comment>
    <comment ref="C6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55 × 5 см</t>
        </r>
      </text>
    </comment>
    <comment ref="C6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55 × 5 см</t>
        </r>
      </text>
    </comment>
    <comment ref="C6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55 × 8 см</t>
        </r>
      </text>
    </comment>
    <comment ref="C6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55 × 8 см</t>
        </r>
      </text>
    </comment>
    <comment ref="C6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55 × 8 см</t>
        </r>
      </text>
    </comment>
    <comment ref="C6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60 × 8 см</t>
        </r>
      </text>
    </comment>
    <comment ref="C6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60 × 8 см</t>
        </r>
      </text>
    </comment>
    <comment ref="C7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110 × 60 × 8 см</t>
        </r>
      </text>
    </comment>
    <comment ref="C7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50 × 5 см</t>
        </r>
      </text>
    </comment>
    <comment ref="C7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50 × 5 см</t>
        </r>
      </text>
    </comment>
    <comment ref="C7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50 × 5 см</t>
        </r>
      </text>
    </comment>
    <comment ref="C7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50 × 8 см</t>
        </r>
      </text>
    </comment>
    <comment ref="C7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50 × 8 см</t>
        </r>
      </text>
    </comment>
    <comment ref="C7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50 × 8 см</t>
        </r>
      </text>
    </comment>
    <comment ref="C7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55 × 8 см</t>
        </r>
      </text>
    </comment>
    <comment ref="C7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55 × 8 см</t>
        </r>
      </text>
    </comment>
    <comment ref="C7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55 × 8 см</t>
        </r>
      </text>
    </comment>
    <comment ref="C8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5 см</t>
        </r>
      </text>
    </comment>
    <comment ref="C8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5 см</t>
        </r>
      </text>
    </comment>
    <comment ref="C8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5 см</t>
        </r>
      </text>
    </comment>
    <comment ref="C8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8 см</t>
        </r>
      </text>
    </comment>
    <comment ref="C8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8 см</t>
        </r>
      </text>
    </comment>
    <comment ref="C8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8 см</t>
        </r>
      </text>
    </comment>
    <comment ref="C8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9 см</t>
        </r>
      </text>
    </comment>
    <comment ref="C8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9 см</t>
        </r>
      </text>
    </comment>
    <comment ref="C8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9 см</t>
        </r>
      </text>
    </comment>
    <comment ref="C8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10 см</t>
        </r>
      </text>
    </comment>
    <comment ref="C9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10 см</t>
        </r>
      </text>
    </comment>
    <comment ref="C9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60 × 10 см</t>
        </r>
      </text>
    </comment>
    <comment ref="C9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70 × 8 см</t>
        </r>
      </text>
    </comment>
    <comment ref="C9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70 × 8 см</t>
        </r>
      </text>
    </comment>
    <comment ref="C9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70 × 8 см</t>
        </r>
      </text>
    </comment>
    <comment ref="C9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70 × 10 см</t>
        </r>
      </text>
    </comment>
    <comment ref="C9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70 × 10 см</t>
        </r>
      </text>
    </comment>
    <comment ref="C9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70 × 10 см</t>
        </r>
      </text>
    </comment>
    <comment ref="C9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80 × 8 см</t>
        </r>
      </text>
    </comment>
    <comment ref="C9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80 × 8 см</t>
        </r>
      </text>
    </comment>
    <comment ref="C10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80 × 8 см</t>
        </r>
      </text>
    </comment>
    <comment ref="C10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80 × 10 см</t>
        </r>
      </text>
    </comment>
    <comment ref="C10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80 × 10 см</t>
        </r>
      </text>
    </comment>
    <comment ref="C10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120 × 80 × 10 см</t>
        </r>
      </text>
    </comment>
    <comment ref="C10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5 см</t>
        </r>
      </text>
    </comment>
    <comment ref="C10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5 см</t>
        </r>
      </text>
    </comment>
    <comment ref="C10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5 см</t>
        </r>
      </text>
    </comment>
    <comment ref="C10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8 см</t>
        </r>
      </text>
    </comment>
    <comment ref="C10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8 см</t>
        </r>
      </text>
    </comment>
    <comment ref="C10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8 см</t>
        </r>
      </text>
    </comment>
    <comment ref="C11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10 см</t>
        </r>
      </text>
    </comment>
    <comment ref="C11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10 см</t>
        </r>
      </text>
    </comment>
    <comment ref="C11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60 × 10 см</t>
        </r>
      </text>
    </comment>
    <comment ref="C11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70 × 8 см</t>
        </r>
      </text>
    </comment>
    <comment ref="C11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70 × 8 см</t>
        </r>
      </text>
    </comment>
    <comment ref="C11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70 × 8 см</t>
        </r>
      </text>
    </comment>
    <comment ref="C11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70 × 10 см</t>
        </r>
      </text>
    </comment>
    <comment ref="C11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70 × 10 см</t>
        </r>
      </text>
    </comment>
    <comment ref="C11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70 × 10 см</t>
        </r>
      </text>
    </comment>
    <comment ref="C11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80 × 8 см</t>
        </r>
      </text>
    </comment>
    <comment ref="C12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80 × 8 см</t>
        </r>
      </text>
    </comment>
    <comment ref="C12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80 × 8 см</t>
        </r>
      </text>
    </comment>
    <comment ref="C12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80 × 10 см</t>
        </r>
      </text>
    </comment>
    <comment ref="C12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80 × 10 см</t>
        </r>
      </text>
    </comment>
    <comment ref="C12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130 × 80 × 10 см</t>
        </r>
      </text>
    </comment>
    <comment ref="C12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60 × 8 см</t>
        </r>
      </text>
    </comment>
    <comment ref="C12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60 × 8 см</t>
        </r>
      </text>
    </comment>
    <comment ref="C12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60 × 8 см</t>
        </r>
      </text>
    </comment>
    <comment ref="C12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70 × 5 см</t>
        </r>
      </text>
    </comment>
    <comment ref="C12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70 × 5 см</t>
        </r>
      </text>
    </comment>
    <comment ref="C13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70 × 5 см</t>
        </r>
      </text>
    </comment>
    <comment ref="C13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70 × 8 см</t>
        </r>
      </text>
    </comment>
    <comment ref="C13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70 × 8 см</t>
        </r>
      </text>
    </comment>
    <comment ref="C13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70 × 8 см</t>
        </r>
      </text>
    </comment>
    <comment ref="C13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80 × 8 см</t>
        </r>
      </text>
    </comment>
    <comment ref="C13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80 × 8 см</t>
        </r>
      </text>
    </comment>
    <comment ref="C13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140 × 80 × 8 см</t>
        </r>
      </text>
    </comment>
    <comment ref="C13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60 × 8 см</t>
        </r>
      </text>
    </comment>
    <comment ref="C13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60 × 8 см</t>
        </r>
      </text>
    </comment>
    <comment ref="C139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60 × 8 см</t>
        </r>
      </text>
    </comment>
    <comment ref="C140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70 × 8 см</t>
        </r>
      </text>
    </comment>
    <comment ref="C141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70 × 8 см</t>
        </r>
      </text>
    </comment>
    <comment ref="C142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70 × 8 см</t>
        </r>
      </text>
    </comment>
    <comment ref="C143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70 × 10 см</t>
        </r>
      </text>
    </comment>
    <comment ref="C144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70 × 10 см</t>
        </r>
      </text>
    </comment>
    <comment ref="C145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70 × 10 см</t>
        </r>
      </text>
    </comment>
    <comment ref="C146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80 × 8 см</t>
        </r>
      </text>
    </comment>
    <comment ref="C147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80 × 8 см</t>
        </r>
      </text>
    </comment>
    <comment ref="C148" authorId="0">
      <text>
        <r>
          <rPr>
            <sz val="9"/>
            <color rgb="FF15171A"/>
            <rFont val="Arial"/>
            <family val="2"/>
          </rPr>
          <t xml:space="preserve">висота × ширина × товщина: 150 × 80 × 8 см</t>
        </r>
      </text>
    </comment>
    <comment ref="C14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20 × 15 см</t>
        </r>
      </text>
    </comment>
    <comment ref="C15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20 × 15 см</t>
        </r>
      </text>
    </comment>
    <comment ref="C15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20 × 15 см</t>
        </r>
      </text>
    </comment>
    <comment ref="C15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20 × 20 см</t>
        </r>
      </text>
    </comment>
    <comment ref="C15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20 × 20 см</t>
        </r>
      </text>
    </comment>
    <comment ref="C15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20 × 20 см</t>
        </r>
      </text>
    </comment>
    <comment ref="C15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25 × 20 см</t>
        </r>
      </text>
    </comment>
    <comment ref="C15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25 × 20 см</t>
        </r>
      </text>
    </comment>
    <comment ref="C15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50 × 25 × 20 см</t>
        </r>
      </text>
    </comment>
    <comment ref="C15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15 × 15 см</t>
        </r>
      </text>
    </comment>
    <comment ref="C15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15 × 15 см</t>
        </r>
      </text>
    </comment>
    <comment ref="C16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15 × 15 см</t>
        </r>
      </text>
    </comment>
    <comment ref="C16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20 × 15 см</t>
        </r>
      </text>
    </comment>
    <comment ref="C16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20 × 15 см</t>
        </r>
      </text>
    </comment>
    <comment ref="C16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20 × 15 см</t>
        </r>
      </text>
    </comment>
    <comment ref="C16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20 × 20 см</t>
        </r>
      </text>
    </comment>
    <comment ref="C16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20 × 20 см</t>
        </r>
      </text>
    </comment>
    <comment ref="C16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20 × 20 см</t>
        </r>
      </text>
    </comment>
    <comment ref="C16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25 × 20 см</t>
        </r>
      </text>
    </comment>
    <comment ref="C16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25 × 20 см</t>
        </r>
      </text>
    </comment>
    <comment ref="C16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55 × 25 × 20 см</t>
        </r>
      </text>
    </comment>
    <comment ref="C17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20 × 15 см</t>
        </r>
      </text>
    </comment>
    <comment ref="C17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20 × 15 см</t>
        </r>
      </text>
    </comment>
    <comment ref="C17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20 × 15 см</t>
        </r>
      </text>
    </comment>
    <comment ref="C17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20 × 20 см</t>
        </r>
      </text>
    </comment>
    <comment ref="C17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20 × 20 см</t>
        </r>
      </text>
    </comment>
    <comment ref="C17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20 × 20 см</t>
        </r>
      </text>
    </comment>
    <comment ref="C17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25 × 20 см</t>
        </r>
      </text>
    </comment>
    <comment ref="C17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25 × 20 см</t>
        </r>
      </text>
    </comment>
    <comment ref="C17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25 × 20 см</t>
        </r>
      </text>
    </comment>
    <comment ref="C17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30 × 20 см</t>
        </r>
      </text>
    </comment>
    <comment ref="C18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30 × 20 см</t>
        </r>
      </text>
    </comment>
    <comment ref="C18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60 × 30 × 20 см</t>
        </r>
      </text>
    </comment>
    <comment ref="C18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20 × 20 см</t>
        </r>
      </text>
    </comment>
    <comment ref="C18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20 × 20 см</t>
        </r>
      </text>
    </comment>
    <comment ref="C18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20 × 20 см</t>
        </r>
      </text>
    </comment>
    <comment ref="C18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25 × 20 см</t>
        </r>
      </text>
    </comment>
    <comment ref="C18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25 × 20 см</t>
        </r>
      </text>
    </comment>
    <comment ref="C18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25 × 20 см</t>
        </r>
      </text>
    </comment>
    <comment ref="C18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30 × 20 см</t>
        </r>
      </text>
    </comment>
    <comment ref="C18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30 × 20 см</t>
        </r>
      </text>
    </comment>
    <comment ref="C19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65 × 30 × 20 см</t>
        </r>
      </text>
    </comment>
    <comment ref="C19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20 × 15 см</t>
        </r>
      </text>
    </comment>
    <comment ref="C19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20 × 15 см</t>
        </r>
      </text>
    </comment>
    <comment ref="C19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20 × 15 см</t>
        </r>
      </text>
    </comment>
    <comment ref="C19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20 × 20 см</t>
        </r>
      </text>
    </comment>
    <comment ref="C19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20 × 20 см</t>
        </r>
      </text>
    </comment>
    <comment ref="C19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20 × 20 см</t>
        </r>
      </text>
    </comment>
    <comment ref="C19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25 × 20 см</t>
        </r>
      </text>
    </comment>
    <comment ref="C19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25 × 20 см</t>
        </r>
      </text>
    </comment>
    <comment ref="C19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25 × 20 см</t>
        </r>
      </text>
    </comment>
    <comment ref="C20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30 × 20 см</t>
        </r>
      </text>
    </comment>
    <comment ref="C20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30 × 20 см</t>
        </r>
      </text>
    </comment>
    <comment ref="C20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70 × 30 × 20 см</t>
        </r>
      </text>
    </comment>
    <comment ref="C20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20 × 15 см</t>
        </r>
      </text>
    </comment>
    <comment ref="C20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20 × 15 см</t>
        </r>
      </text>
    </comment>
    <comment ref="C20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20 × 15 см</t>
        </r>
      </text>
    </comment>
    <comment ref="C20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20 × 20 см</t>
        </r>
      </text>
    </comment>
    <comment ref="C20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20 × 20 см</t>
        </r>
      </text>
    </comment>
    <comment ref="C20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20 × 20 см</t>
        </r>
      </text>
    </comment>
    <comment ref="C20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25 × 20 см</t>
        </r>
      </text>
    </comment>
    <comment ref="C21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25 × 20 см</t>
        </r>
      </text>
    </comment>
    <comment ref="C21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25 × 20 см</t>
        </r>
      </text>
    </comment>
    <comment ref="C21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30 × 20 см</t>
        </r>
      </text>
    </comment>
    <comment ref="C21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30 × 20 см</t>
        </r>
      </text>
    </comment>
    <comment ref="C21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80 × 30 × 20 см</t>
        </r>
      </text>
    </comment>
    <comment ref="C21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20 × 15 см</t>
        </r>
      </text>
    </comment>
    <comment ref="C21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20 × 15 см</t>
        </r>
      </text>
    </comment>
    <comment ref="C21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20 × 15 см</t>
        </r>
      </text>
    </comment>
    <comment ref="C21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20 × 20 см</t>
        </r>
      </text>
    </comment>
    <comment ref="C21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20 × 20 см</t>
        </r>
      </text>
    </comment>
    <comment ref="C22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20 × 20 см</t>
        </r>
      </text>
    </comment>
    <comment ref="C22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25 × 20 см</t>
        </r>
      </text>
    </comment>
    <comment ref="C22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25 × 20 см</t>
        </r>
      </text>
    </comment>
    <comment ref="C22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25 × 20 см</t>
        </r>
      </text>
    </comment>
    <comment ref="C22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30 × 20 см</t>
        </r>
      </text>
    </comment>
    <comment ref="C22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30 × 20 см</t>
        </r>
      </text>
    </comment>
    <comment ref="C22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90 × 30 × 20 см</t>
        </r>
      </text>
    </comment>
    <comment ref="C22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20 × 15 см</t>
        </r>
      </text>
    </comment>
    <comment ref="C22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20 × 15 см</t>
        </r>
      </text>
    </comment>
    <comment ref="C22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20 × 15 см</t>
        </r>
      </text>
    </comment>
    <comment ref="C23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20 × 20 см</t>
        </r>
      </text>
    </comment>
    <comment ref="C23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20 × 20 см</t>
        </r>
      </text>
    </comment>
    <comment ref="C23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20 × 20 см</t>
        </r>
      </text>
    </comment>
    <comment ref="C23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25 × 20 см</t>
        </r>
      </text>
    </comment>
    <comment ref="C23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25 × 20 см</t>
        </r>
      </text>
    </comment>
    <comment ref="C23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25 × 20 см</t>
        </r>
      </text>
    </comment>
    <comment ref="C23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30 × 20 см</t>
        </r>
      </text>
    </comment>
    <comment ref="C23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30 × 20 см</t>
        </r>
      </text>
    </comment>
    <comment ref="C23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100 × 30 × 20 см</t>
        </r>
      </text>
    </comment>
    <comment ref="C23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20 × 15 см</t>
        </r>
      </text>
    </comment>
    <comment ref="C24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20 × 15 см</t>
        </r>
      </text>
    </comment>
    <comment ref="C24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20 × 15 см</t>
        </r>
      </text>
    </comment>
    <comment ref="C24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20 × 20 см</t>
        </r>
      </text>
    </comment>
    <comment ref="C24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20 × 20 см</t>
        </r>
      </text>
    </comment>
    <comment ref="C24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20 × 20 см</t>
        </r>
      </text>
    </comment>
    <comment ref="C24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25 × 20 см</t>
        </r>
      </text>
    </comment>
    <comment ref="C24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25 × 20 см</t>
        </r>
      </text>
    </comment>
    <comment ref="C24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25 × 20 см</t>
        </r>
      </text>
    </comment>
    <comment ref="C24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30 × 20 см</t>
        </r>
      </text>
    </comment>
    <comment ref="C24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30 × 20 см</t>
        </r>
      </text>
    </comment>
    <comment ref="C25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110 × 30 × 20 см</t>
        </r>
      </text>
    </comment>
    <comment ref="C25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20 × 15 см</t>
        </r>
      </text>
    </comment>
    <comment ref="C25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20 × 15 см</t>
        </r>
      </text>
    </comment>
    <comment ref="C25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20 × 15 см</t>
        </r>
      </text>
    </comment>
    <comment ref="C25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20 × 20 см</t>
        </r>
      </text>
    </comment>
    <comment ref="C25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20 × 20 см</t>
        </r>
      </text>
    </comment>
    <comment ref="C25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20 × 20 см</t>
        </r>
      </text>
    </comment>
    <comment ref="C25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25 × 20 см</t>
        </r>
      </text>
    </comment>
    <comment ref="C25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25 × 20 см</t>
        </r>
      </text>
    </comment>
    <comment ref="C25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25 × 20 см</t>
        </r>
      </text>
    </comment>
    <comment ref="C26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30 × 20 см</t>
        </r>
      </text>
    </comment>
    <comment ref="C26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30 × 20 см</t>
        </r>
      </text>
    </comment>
    <comment ref="C26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120 × 30 × 20 см</t>
        </r>
      </text>
    </comment>
    <comment ref="C26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20 × 15 см</t>
        </r>
      </text>
    </comment>
    <comment ref="C26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20 × 15 см</t>
        </r>
      </text>
    </comment>
    <comment ref="C26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20 × 15 см</t>
        </r>
      </text>
    </comment>
    <comment ref="C26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20 × 20 см</t>
        </r>
      </text>
    </comment>
    <comment ref="C26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20 × 20 см</t>
        </r>
      </text>
    </comment>
    <comment ref="C26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20 × 20 см</t>
        </r>
      </text>
    </comment>
    <comment ref="C26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25 × 20 см</t>
        </r>
      </text>
    </comment>
    <comment ref="C27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25 × 20 см</t>
        </r>
      </text>
    </comment>
    <comment ref="C27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130 × 25 × 20 см</t>
        </r>
      </text>
    </comment>
    <comment ref="C27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140 × 20 × 20 см</t>
        </r>
      </text>
    </comment>
    <comment ref="C27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140 × 20 × 20 см</t>
        </r>
      </text>
    </comment>
    <comment ref="C27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140 × 20 × 20 см</t>
        </r>
      </text>
    </comment>
    <comment ref="C27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140 × 25 × 20 см</t>
        </r>
      </text>
    </comment>
    <comment ref="C27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140 × 25 × 20 см</t>
        </r>
      </text>
    </comment>
    <comment ref="C27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140 × 25 × 20 см</t>
        </r>
      </text>
    </comment>
    <comment ref="C27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150 × 20 × 20 см</t>
        </r>
      </text>
    </comment>
    <comment ref="C27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150 × 20 × 20 см</t>
        </r>
      </text>
    </comment>
    <comment ref="C28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150 × 20 × 20 см</t>
        </r>
      </text>
    </comment>
    <comment ref="C28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150 × 25 × 20 см</t>
        </r>
      </text>
    </comment>
    <comment ref="C28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150 × 25 × 20 см</t>
        </r>
      </text>
    </comment>
    <comment ref="C28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150 × 25 × 20 см</t>
        </r>
      </text>
    </comment>
    <comment ref="C284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80 × 40 × 5 см</t>
        </r>
      </text>
    </comment>
    <comment ref="C285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80 × 40 × 5 см</t>
        </r>
      </text>
    </comment>
    <comment ref="C286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80 × 40 × 5 см</t>
        </r>
      </text>
    </comment>
    <comment ref="C287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90 × 40 × 5 см</t>
        </r>
      </text>
    </comment>
    <comment ref="C288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90 × 40 × 5 см</t>
        </r>
      </text>
    </comment>
    <comment ref="C289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90 × 40 × 5 см</t>
        </r>
      </text>
    </comment>
    <comment ref="C290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90 × 45 × 5 см</t>
        </r>
      </text>
    </comment>
    <comment ref="C291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90 × 45 × 5 см</t>
        </r>
      </text>
    </comment>
    <comment ref="C292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90 × 45 × 5 см</t>
        </r>
      </text>
    </comment>
    <comment ref="C293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45 × 5 см</t>
        </r>
      </text>
    </comment>
    <comment ref="C294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45 × 5 см</t>
        </r>
      </text>
    </comment>
    <comment ref="C295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45 × 5 см</t>
        </r>
      </text>
    </comment>
    <comment ref="C296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50 × 5 см</t>
        </r>
      </text>
    </comment>
    <comment ref="C297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50 × 5 см</t>
        </r>
      </text>
    </comment>
    <comment ref="C298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50 × 5 см</t>
        </r>
      </text>
    </comment>
    <comment ref="C299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110 × 50 × 5 см</t>
        </r>
      </text>
    </comment>
    <comment ref="C300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110 × 50 × 5 см</t>
        </r>
      </text>
    </comment>
    <comment ref="C301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110 × 50 × 5 см</t>
        </r>
      </text>
    </comment>
    <comment ref="C302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50 × 5 см</t>
        </r>
      </text>
    </comment>
    <comment ref="C303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50 × 5 см</t>
        </r>
      </text>
    </comment>
    <comment ref="C304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50 × 5 см</t>
        </r>
      </text>
    </comment>
    <comment ref="C305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60 × 5 см</t>
        </r>
      </text>
    </comment>
    <comment ref="C306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60 × 5 см</t>
        </r>
      </text>
    </comment>
    <comment ref="C307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60 × 5 см</t>
        </r>
      </text>
    </comment>
    <comment ref="C308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130 × 60 × 5 см</t>
        </r>
      </text>
    </comment>
    <comment ref="C309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130 × 60 × 5 см</t>
        </r>
      </text>
    </comment>
    <comment ref="C310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130 × 60 × 5 см</t>
        </r>
      </text>
    </comment>
    <comment ref="C311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140 × 70 × 5 см</t>
        </r>
      </text>
    </comment>
    <comment ref="C312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140 × 70 × 5 см</t>
        </r>
      </text>
    </comment>
    <comment ref="C313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140 × 70 × 5 см</t>
        </r>
      </text>
    </comment>
    <comment ref="C314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150 × 70 × 5 см</t>
        </r>
      </text>
    </comment>
    <comment ref="C315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150 × 70 × 5 см</t>
        </r>
      </text>
    </comment>
    <comment ref="C316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150 × 70 × 5 см</t>
        </r>
      </text>
    </comment>
    <comment ref="C317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160 × 80 × 5 см</t>
        </r>
      </text>
    </comment>
    <comment ref="C318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160 × 80 × 5 см</t>
        </r>
      </text>
    </comment>
    <comment ref="C319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160 × 80 × 5 см</t>
        </r>
      </text>
    </comment>
    <comment ref="C320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180 × 90 × 5 см</t>
        </r>
      </text>
    </comment>
    <comment ref="C321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180 × 90 × 5 см</t>
        </r>
      </text>
    </comment>
    <comment ref="C322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180 × 90 × 5 см</t>
        </r>
      </text>
    </comment>
    <comment ref="C323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80 × 10 × 8 см і 1 короткий брусок 50 × 10 × 8 см</t>
        </r>
      </text>
    </comment>
    <comment ref="C324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80 × 10 × 8 см і 1 короткий брусок 50 × 10 × 8 см</t>
        </r>
      </text>
    </comment>
    <comment ref="C325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80 × 10 × 8 см і 1 короткий брусок 50 × 10 × 8 см</t>
        </r>
      </text>
    </comment>
    <comment ref="C326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90 × 10 × 8 см і 1 короткий брусок 55 × 10 × 8 см</t>
        </r>
      </text>
    </comment>
    <comment ref="C327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90 × 10 × 8 см і 1 короткий брусок 55 × 10 × 8 см</t>
        </r>
      </text>
    </comment>
    <comment ref="C328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90 × 10 × 8 см і 1 короткий брусок 55 × 10 × 8 см</t>
        </r>
      </text>
    </comment>
    <comment ref="C329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50 × 10 × 5 см</t>
        </r>
      </text>
    </comment>
    <comment ref="C330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50 × 10 × 5 см</t>
        </r>
      </text>
    </comment>
    <comment ref="C331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50 × 10 × 5 см</t>
        </r>
      </text>
    </comment>
    <comment ref="C332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60 × 10 × 5 см</t>
        </r>
      </text>
    </comment>
    <comment ref="C333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60 × 10 × 5 см</t>
        </r>
      </text>
    </comment>
    <comment ref="C334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60 × 10 × 5 см</t>
        </r>
      </text>
    </comment>
    <comment ref="C335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70 × 10 × 5 см</t>
        </r>
      </text>
    </comment>
    <comment ref="C336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70 × 10 × 5 см</t>
        </r>
      </text>
    </comment>
    <comment ref="C337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5 см і 1 короткий брусок 70 × 10 × 5 см</t>
        </r>
      </text>
    </comment>
    <comment ref="C338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8 см і 1 короткий брусок 60 × 10 × 8 см</t>
        </r>
      </text>
    </comment>
    <comment ref="C339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8 см і 1 короткий брусок 60 × 10 × 8 см</t>
        </r>
      </text>
    </comment>
    <comment ref="C340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100 × 10 × 8 см і 1 короткий брусок 60 × 10 × 8 см</t>
        </r>
      </text>
    </comment>
    <comment ref="C341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110 × 10 × 8 см і 1 короткий брусок 60 × 10 × 8 см</t>
        </r>
      </text>
    </comment>
    <comment ref="C342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110 × 10 × 8 см і 1 короткий брусок 60 × 10 × 8 см</t>
        </r>
      </text>
    </comment>
    <comment ref="C343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110 × 10 × 8 см і 1 короткий брусок 60 × 10 × 8 см</t>
        </r>
      </text>
    </comment>
    <comment ref="C344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120 × 10 × 5 см і 1 короткий брусок 60 × 10 × 5 см</t>
        </r>
      </text>
    </comment>
    <comment ref="C345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120 × 10 × 5 см і 1 короткий брусок 60 × 10 × 5 см</t>
        </r>
      </text>
    </comment>
    <comment ref="C346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120 × 10 × 5 см і 1 короткий брусок 60 × 10 × 5 см</t>
        </r>
      </text>
    </comment>
    <comment ref="C347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120 × 10 × 8 см і 1 короткий брусок 70 × 10 × 8 см</t>
        </r>
      </text>
    </comment>
    <comment ref="C348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120 × 10 × 8 см і 1 короткий брусок 70 × 10 × 8 см</t>
        </r>
      </text>
    </comment>
    <comment ref="C349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120 × 10 × 8 см і 1 короткий брусок 70 × 10 × 8 см</t>
        </r>
      </text>
    </comment>
    <comment ref="C350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130 × 10 × 8 см і 1 короткий брусок 70 × 10 × 8 см</t>
        </r>
      </text>
    </comment>
    <comment ref="C351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130 × 10 × 8 см і 1 короткий брусок 70 × 10 × 8 см</t>
        </r>
      </text>
    </comment>
    <comment ref="C352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130 × 10 × 8 см і 1 короткий брусок 70 × 10 × 8 см</t>
        </r>
      </text>
    </comment>
    <comment ref="C353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140 × 10 × 5 см і 1 короткий брусок 70 × 10 × 5 см</t>
        </r>
      </text>
    </comment>
    <comment ref="C354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140 × 10 × 5 см і 1 короткий брусок 70 × 10 × 5 см</t>
        </r>
      </text>
    </comment>
    <comment ref="C355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140 × 10 × 5 см і 1 короткий брусок 70 × 10 × 5 см</t>
        </r>
      </text>
    </comment>
    <comment ref="C356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140 × 10 × 8 см і 1 короткий брусок 70 × 10 × 8 см</t>
        </r>
      </text>
    </comment>
    <comment ref="C357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140 × 10 × 8 см і 1 короткий брусок 70 × 10 × 8 см</t>
        </r>
      </text>
    </comment>
    <comment ref="C358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140 × 10 × 8 см і 1 короткий брусок 70 × 10 × 8 см</t>
        </r>
      </text>
    </comment>
    <comment ref="C359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150 × 10 × 8 см і 1 короткий брусок 70 × 10 × 8 см</t>
        </r>
      </text>
    </comment>
    <comment ref="C360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150 × 10 × 8 см і 1 короткий брусок 70 × 10 × 8 см</t>
        </r>
      </text>
    </comment>
    <comment ref="C361" authorId="0">
      <text>
        <r>
          <rPr>
            <sz val="9"/>
            <color rgb="FF15171A"/>
            <rFont val="Arial"/>
            <family val="2"/>
          </rPr>
          <t xml:space="preserve">Комплект квітника: 2 довгі бруски 150 × 10 × 8 см і 1 короткий брусок 70 × 10 × 8 см</t>
        </r>
      </text>
    </comment>
    <comment ref="C362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30 × 3 см</t>
        </r>
      </text>
    </comment>
    <comment ref="C363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30 × 3 см</t>
        </r>
      </text>
    </comment>
    <comment ref="C364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100 × 30 × 3 см</t>
        </r>
      </text>
    </comment>
    <comment ref="C365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30 × 3 см</t>
        </r>
      </text>
    </comment>
    <comment ref="C366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30 × 3 см</t>
        </r>
      </text>
    </comment>
    <comment ref="C367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120 × 30 × 3 см</t>
        </r>
      </text>
    </comment>
    <comment ref="C368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150 × 30 × 3 см</t>
        </r>
      </text>
    </comment>
    <comment ref="C369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150 × 30 × 3 см</t>
        </r>
      </text>
    </comment>
    <comment ref="C370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150 × 30 × 3 см</t>
        </r>
      </text>
    </comment>
    <comment ref="C371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200 × 30 × 3 см</t>
        </r>
      </text>
    </comment>
    <comment ref="C372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200 × 30 × 3 см</t>
        </r>
      </text>
    </comment>
    <comment ref="C373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200 × 30 × 3 см</t>
        </r>
      </text>
    </comment>
    <comment ref="C374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250 × 30 × 3 см</t>
        </r>
      </text>
    </comment>
    <comment ref="C375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250 × 30 × 3 см</t>
        </r>
      </text>
    </comment>
    <comment ref="C376" authorId="0">
      <text>
        <r>
          <rPr>
            <sz val="9"/>
            <color rgb="FF15171A"/>
            <rFont val="Arial"/>
            <family val="2"/>
          </rPr>
          <t xml:space="preserve">довжина × ширина × товщина: 250 × 30 × 3 см</t>
        </r>
      </text>
    </comment>
    <comment ref="C37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 × 15 × 15 см</t>
        </r>
      </text>
    </comment>
    <comment ref="C37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 × 15 × 15 см</t>
        </r>
      </text>
    </comment>
    <comment ref="C37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15 × 15 × 15 см</t>
        </r>
      </text>
    </comment>
    <comment ref="C38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20 × 15 × 15 см</t>
        </r>
      </text>
    </comment>
    <comment ref="C38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20 × 15 × 15 см</t>
        </r>
      </text>
    </comment>
    <comment ref="C38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20 × 15 × 15 см</t>
        </r>
      </text>
    </comment>
    <comment ref="C38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20 × 20 × 20 см</t>
        </r>
      </text>
    </comment>
    <comment ref="C38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20 × 20 × 20 см</t>
        </r>
      </text>
    </comment>
    <comment ref="C38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20 × 20 × 20 см</t>
        </r>
      </text>
    </comment>
    <comment ref="C38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25 × 15 × 15 см</t>
        </r>
      </text>
    </comment>
    <comment ref="C38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25 × 15 × 15 см</t>
        </r>
      </text>
    </comment>
    <comment ref="C388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25 × 15 × 15 см</t>
        </r>
      </text>
    </comment>
    <comment ref="C389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25 × 20 × 20 см</t>
        </r>
      </text>
    </comment>
    <comment ref="C390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25 × 20 × 20 см</t>
        </r>
      </text>
    </comment>
    <comment ref="C391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25 × 20 × 20 см</t>
        </r>
      </text>
    </comment>
    <comment ref="C392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30 × 15 × 15 см</t>
        </r>
      </text>
    </comment>
    <comment ref="C393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30 × 15 × 15 см</t>
        </r>
      </text>
    </comment>
    <comment ref="C394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30 × 15 × 15 см</t>
        </r>
      </text>
    </comment>
    <comment ref="C395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30 × 20 × 20 см</t>
        </r>
      </text>
    </comment>
    <comment ref="C396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30 × 20 × 20 см</t>
        </r>
      </text>
    </comment>
    <comment ref="C397" authorId="0">
      <text>
        <r>
          <rPr>
            <sz val="9"/>
            <color rgb="FF15171A"/>
            <rFont val="Arial"/>
            <family val="2"/>
          </rPr>
          <t xml:space="preserve">довжина × ширина × висота: 30 × 20 × 20 см</t>
        </r>
      </text>
    </comment>
    <comment ref="C398" authorId="0">
      <text>
        <r>
          <rPr>
            <sz val="9"/>
            <color rgb="FF15171A"/>
            <rFont val="Arial"/>
            <family val="2"/>
          </rPr>
          <t xml:space="preserve">висота × ширина: 20 × 15 см</t>
        </r>
      </text>
    </comment>
    <comment ref="C399" authorId="0">
      <text>
        <r>
          <rPr>
            <sz val="9"/>
            <color rgb="FF15171A"/>
            <rFont val="Arial"/>
            <family val="2"/>
          </rPr>
          <t xml:space="preserve">висота × ширина: 20 × 15 см</t>
        </r>
      </text>
    </comment>
    <comment ref="C400" authorId="0">
      <text>
        <r>
          <rPr>
            <sz val="9"/>
            <color rgb="FF15171A"/>
            <rFont val="Arial"/>
            <family val="2"/>
          </rPr>
          <t xml:space="preserve">висота × ширина: 20 × 15 см</t>
        </r>
      </text>
    </comment>
    <comment ref="C401" authorId="0">
      <text>
        <r>
          <rPr>
            <sz val="9"/>
            <color rgb="FF15171A"/>
            <rFont val="Arial"/>
            <family val="2"/>
          </rPr>
          <t xml:space="preserve">висота × ширина: 20 × 15 см</t>
        </r>
      </text>
    </comment>
    <comment ref="C402" authorId="0">
      <text>
        <r>
          <rPr>
            <sz val="9"/>
            <color rgb="FF15171A"/>
            <rFont val="Arial"/>
            <family val="2"/>
          </rPr>
          <t xml:space="preserve">висота × ширина: 20 × 15 см</t>
        </r>
      </text>
    </comment>
    <comment ref="C403" authorId="0">
      <text>
        <r>
          <rPr>
            <sz val="9"/>
            <color rgb="FF15171A"/>
            <rFont val="Arial"/>
            <family val="2"/>
          </rPr>
          <t xml:space="preserve">висота × ширина: 25 × 15 см</t>
        </r>
      </text>
    </comment>
    <comment ref="C404" authorId="0">
      <text>
        <r>
          <rPr>
            <sz val="9"/>
            <color rgb="FF15171A"/>
            <rFont val="Arial"/>
            <family val="2"/>
          </rPr>
          <t xml:space="preserve">висота × ширина: 25 × 15 см</t>
        </r>
      </text>
    </comment>
    <comment ref="C405" authorId="0">
      <text>
        <r>
          <rPr>
            <sz val="9"/>
            <color rgb="FF15171A"/>
            <rFont val="Arial"/>
            <family val="2"/>
          </rPr>
          <t xml:space="preserve">висота × ширина: 25 × 15 см</t>
        </r>
      </text>
    </comment>
    <comment ref="C406" authorId="0">
      <text>
        <r>
          <rPr>
            <sz val="9"/>
            <color rgb="FF15171A"/>
            <rFont val="Arial"/>
            <family val="2"/>
          </rPr>
          <t xml:space="preserve">висота × ширина: 25 × 15 см</t>
        </r>
      </text>
    </comment>
    <comment ref="C407" authorId="0">
      <text>
        <r>
          <rPr>
            <sz val="9"/>
            <color rgb="FF15171A"/>
            <rFont val="Arial"/>
            <family val="2"/>
          </rPr>
          <t xml:space="preserve">висота × ширина: 25 × 15 см</t>
        </r>
      </text>
    </comment>
    <comment ref="C408" authorId="0">
      <text>
        <r>
          <rPr>
            <sz val="9"/>
            <color rgb="FF15171A"/>
            <rFont val="Arial"/>
            <family val="2"/>
          </rPr>
          <t xml:space="preserve">висота × ширина: 30 × 15 см</t>
        </r>
      </text>
    </comment>
    <comment ref="C409" authorId="0">
      <text>
        <r>
          <rPr>
            <sz val="9"/>
            <color rgb="FF15171A"/>
            <rFont val="Arial"/>
            <family val="2"/>
          </rPr>
          <t xml:space="preserve">висота × ширина: 30 × 15 см</t>
        </r>
      </text>
    </comment>
    <comment ref="C410" authorId="0">
      <text>
        <r>
          <rPr>
            <sz val="9"/>
            <color rgb="FF15171A"/>
            <rFont val="Arial"/>
            <family val="2"/>
          </rPr>
          <t xml:space="preserve">висота × ширина: 30 × 15 см</t>
        </r>
      </text>
    </comment>
    <comment ref="C411" authorId="0">
      <text>
        <r>
          <rPr>
            <sz val="9"/>
            <color rgb="FF15171A"/>
            <rFont val="Arial"/>
            <family val="2"/>
          </rPr>
          <t xml:space="preserve">висота × ширина: 30 × 15 см</t>
        </r>
      </text>
    </comment>
    <comment ref="C412" authorId="0">
      <text>
        <r>
          <rPr>
            <sz val="9"/>
            <color rgb="FF15171A"/>
            <rFont val="Arial"/>
            <family val="2"/>
          </rPr>
          <t xml:space="preserve">висота × ширина: 30 × 15 см</t>
        </r>
      </text>
    </comment>
    <comment ref="C413" authorId="0">
      <text>
        <r>
          <rPr>
            <sz val="9"/>
            <color rgb="FF15171A"/>
            <rFont val="Arial"/>
            <family val="2"/>
          </rPr>
          <t xml:space="preserve">висота × ширина: 40 × 15 см</t>
        </r>
      </text>
    </comment>
    <comment ref="C414" authorId="0">
      <text>
        <r>
          <rPr>
            <sz val="9"/>
            <color rgb="FF15171A"/>
            <rFont val="Arial"/>
            <family val="2"/>
          </rPr>
          <t xml:space="preserve">висота × ширина: 40 × 15 см</t>
        </r>
      </text>
    </comment>
    <comment ref="C415" authorId="0">
      <text>
        <r>
          <rPr>
            <sz val="9"/>
            <color rgb="FF15171A"/>
            <rFont val="Arial"/>
            <family val="2"/>
          </rPr>
          <t xml:space="preserve">висота × ширина: 40 × 15 см</t>
        </r>
      </text>
    </comment>
    <comment ref="C416" authorId="0">
      <text>
        <r>
          <rPr>
            <sz val="9"/>
            <color rgb="FF15171A"/>
            <rFont val="Arial"/>
            <family val="2"/>
          </rPr>
          <t xml:space="preserve">висота × ширина: 40 × 15 см</t>
        </r>
      </text>
    </comment>
    <comment ref="C417" authorId="0">
      <text>
        <r>
          <rPr>
            <sz val="9"/>
            <color rgb="FF15171A"/>
            <rFont val="Arial"/>
            <family val="2"/>
          </rPr>
          <t xml:space="preserve">висота × ширина: 40 × 15 см</t>
        </r>
      </text>
    </comment>
    <comment ref="C418" authorId="0">
      <text>
        <r>
          <rPr>
            <sz val="9"/>
            <color rgb="FF15171A"/>
            <rFont val="Arial"/>
            <family val="2"/>
          </rPr>
          <t xml:space="preserve">висота × ширина: 40 × 20 см</t>
        </r>
      </text>
    </comment>
    <comment ref="C419" authorId="0">
      <text>
        <r>
          <rPr>
            <sz val="9"/>
            <color rgb="FF15171A"/>
            <rFont val="Arial"/>
            <family val="2"/>
          </rPr>
          <t xml:space="preserve">висота × ширина: 40 × 20 см</t>
        </r>
      </text>
    </comment>
    <comment ref="C420" authorId="0">
      <text>
        <r>
          <rPr>
            <sz val="9"/>
            <color rgb="FF15171A"/>
            <rFont val="Arial"/>
            <family val="2"/>
          </rPr>
          <t xml:space="preserve">висота × ширина: 40 × 20 см</t>
        </r>
      </text>
    </comment>
    <comment ref="C421" authorId="0">
      <text>
        <r>
          <rPr>
            <sz val="9"/>
            <color rgb="FF15171A"/>
            <rFont val="Arial"/>
            <family val="2"/>
          </rPr>
          <t xml:space="preserve">висота × ширина: 40 × 20 см</t>
        </r>
      </text>
    </comment>
    <comment ref="C422" authorId="0">
      <text>
        <r>
          <rPr>
            <sz val="9"/>
            <color rgb="FF15171A"/>
            <rFont val="Arial"/>
            <family val="2"/>
          </rPr>
          <t xml:space="preserve">висота × ширина: 40 × 20 см</t>
        </r>
      </text>
    </comment>
    <comment ref="C423" authorId="0">
      <text>
        <r>
          <rPr>
            <sz val="9"/>
            <color rgb="FF15171A"/>
            <rFont val="Arial"/>
            <family val="2"/>
          </rPr>
          <t xml:space="preserve">висота × ширина: 50 × 15 см</t>
        </r>
      </text>
    </comment>
    <comment ref="C424" authorId="0">
      <text>
        <r>
          <rPr>
            <sz val="9"/>
            <color rgb="FF15171A"/>
            <rFont val="Arial"/>
            <family val="2"/>
          </rPr>
          <t xml:space="preserve">висота × ширина: 50 × 15 см</t>
        </r>
      </text>
    </comment>
    <comment ref="C425" authorId="0">
      <text>
        <r>
          <rPr>
            <sz val="9"/>
            <color rgb="FF15171A"/>
            <rFont val="Arial"/>
            <family val="2"/>
          </rPr>
          <t xml:space="preserve">висота × ширина: 50 × 15 см</t>
        </r>
      </text>
    </comment>
    <comment ref="C426" authorId="0">
      <text>
        <r>
          <rPr>
            <sz val="9"/>
            <color rgb="FF15171A"/>
            <rFont val="Arial"/>
            <family val="2"/>
          </rPr>
          <t xml:space="preserve">висота × ширина: 50 × 15 см</t>
        </r>
      </text>
    </comment>
    <comment ref="C427" authorId="0">
      <text>
        <r>
          <rPr>
            <sz val="9"/>
            <color rgb="FF15171A"/>
            <rFont val="Arial"/>
            <family val="2"/>
          </rPr>
          <t xml:space="preserve">висота × ширина: 50 × 15 см</t>
        </r>
      </text>
    </comment>
    <comment ref="C428" authorId="0">
      <text>
        <r>
          <rPr>
            <sz val="9"/>
            <color rgb="FF15171A"/>
            <rFont val="Arial"/>
            <family val="2"/>
          </rPr>
          <t xml:space="preserve">висота × ширина: 50 × 20 см</t>
        </r>
      </text>
    </comment>
    <comment ref="C429" authorId="0">
      <text>
        <r>
          <rPr>
            <sz val="9"/>
            <color rgb="FF15171A"/>
            <rFont val="Arial"/>
            <family val="2"/>
          </rPr>
          <t xml:space="preserve">висота × ширина: 50 × 20 см</t>
        </r>
      </text>
    </comment>
    <comment ref="C430" authorId="0">
      <text>
        <r>
          <rPr>
            <sz val="9"/>
            <color rgb="FF15171A"/>
            <rFont val="Arial"/>
            <family val="2"/>
          </rPr>
          <t xml:space="preserve">висота × ширина: 50 × 20 см</t>
        </r>
      </text>
    </comment>
    <comment ref="C431" authorId="0">
      <text>
        <r>
          <rPr>
            <sz val="9"/>
            <color rgb="FF15171A"/>
            <rFont val="Arial"/>
            <family val="2"/>
          </rPr>
          <t xml:space="preserve">висота × ширина: 50 × 20 см</t>
        </r>
      </text>
    </comment>
    <comment ref="C432" authorId="0">
      <text>
        <r>
          <rPr>
            <sz val="9"/>
            <color rgb="FF15171A"/>
            <rFont val="Arial"/>
            <family val="2"/>
          </rPr>
          <t xml:space="preserve">висота × ширина: 50 × 20 см</t>
        </r>
      </text>
    </comment>
    <comment ref="C433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34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35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36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37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38" authorId="0">
      <text>
        <r>
          <rPr>
            <sz val="9"/>
            <color rgb="FF15171A"/>
            <rFont val="Arial"/>
            <family val="2"/>
          </rPr>
          <t xml:space="preserve">діаметр: 10 см</t>
        </r>
      </text>
    </comment>
    <comment ref="C439" authorId="0">
      <text>
        <r>
          <rPr>
            <sz val="9"/>
            <color rgb="FF15171A"/>
            <rFont val="Arial"/>
            <family val="2"/>
          </rPr>
          <t xml:space="preserve">діаметр: 10 см</t>
        </r>
      </text>
    </comment>
    <comment ref="C440" authorId="0">
      <text>
        <r>
          <rPr>
            <sz val="9"/>
            <color rgb="FF15171A"/>
            <rFont val="Arial"/>
            <family val="2"/>
          </rPr>
          <t xml:space="preserve">діаметр: 10 см</t>
        </r>
      </text>
    </comment>
    <comment ref="C441" authorId="0">
      <text>
        <r>
          <rPr>
            <sz val="9"/>
            <color rgb="FF15171A"/>
            <rFont val="Arial"/>
            <family val="2"/>
          </rPr>
          <t xml:space="preserve">діаметр: 10 см</t>
        </r>
      </text>
    </comment>
    <comment ref="C442" authorId="0">
      <text>
        <r>
          <rPr>
            <sz val="9"/>
            <color rgb="FF15171A"/>
            <rFont val="Arial"/>
            <family val="2"/>
          </rPr>
          <t xml:space="preserve">діаметр: 10 см</t>
        </r>
      </text>
    </comment>
    <comment ref="C443" authorId="0">
      <text>
        <r>
          <rPr>
            <sz val="9"/>
            <color rgb="FF15171A"/>
            <rFont val="Arial"/>
            <family val="2"/>
          </rPr>
          <t xml:space="preserve">діаметр: 12 см</t>
        </r>
      </text>
    </comment>
    <comment ref="C444" authorId="0">
      <text>
        <r>
          <rPr>
            <sz val="9"/>
            <color rgb="FF15171A"/>
            <rFont val="Arial"/>
            <family val="2"/>
          </rPr>
          <t xml:space="preserve">діаметр: 12 см</t>
        </r>
      </text>
    </comment>
    <comment ref="C445" authorId="0">
      <text>
        <r>
          <rPr>
            <sz val="9"/>
            <color rgb="FF15171A"/>
            <rFont val="Arial"/>
            <family val="2"/>
          </rPr>
          <t xml:space="preserve">діаметр: 12 см</t>
        </r>
      </text>
    </comment>
    <comment ref="C446" authorId="0">
      <text>
        <r>
          <rPr>
            <sz val="9"/>
            <color rgb="FF15171A"/>
            <rFont val="Arial"/>
            <family val="2"/>
          </rPr>
          <t xml:space="preserve">діаметр: 12 см</t>
        </r>
      </text>
    </comment>
    <comment ref="C447" authorId="0">
      <text>
        <r>
          <rPr>
            <sz val="9"/>
            <color rgb="FF15171A"/>
            <rFont val="Arial"/>
            <family val="2"/>
          </rPr>
          <t xml:space="preserve">діаметр: 12 см</t>
        </r>
      </text>
    </comment>
    <comment ref="C448" authorId="0">
      <text>
        <r>
          <rPr>
            <sz val="9"/>
            <color rgb="FF15171A"/>
            <rFont val="Arial"/>
            <family val="2"/>
          </rPr>
          <t xml:space="preserve">діаметр: 15 см</t>
        </r>
      </text>
    </comment>
    <comment ref="C449" authorId="0">
      <text>
        <r>
          <rPr>
            <sz val="9"/>
            <color rgb="FF15171A"/>
            <rFont val="Arial"/>
            <family val="2"/>
          </rPr>
          <t xml:space="preserve">діаметр: 15 см</t>
        </r>
      </text>
    </comment>
    <comment ref="C450" authorId="0">
      <text>
        <r>
          <rPr>
            <sz val="9"/>
            <color rgb="FF15171A"/>
            <rFont val="Arial"/>
            <family val="2"/>
          </rPr>
          <t xml:space="preserve">діаметр: 15 см</t>
        </r>
      </text>
    </comment>
    <comment ref="C451" authorId="0">
      <text>
        <r>
          <rPr>
            <sz val="9"/>
            <color rgb="FF15171A"/>
            <rFont val="Arial"/>
            <family val="2"/>
          </rPr>
          <t xml:space="preserve">діаметр: 15 см</t>
        </r>
      </text>
    </comment>
    <comment ref="C452" authorId="0">
      <text>
        <r>
          <rPr>
            <sz val="9"/>
            <color rgb="FF15171A"/>
            <rFont val="Arial"/>
            <family val="2"/>
          </rPr>
          <t xml:space="preserve">діаметр: 15 см</t>
        </r>
      </text>
    </comment>
    <comment ref="C453" authorId="0">
      <text>
        <r>
          <rPr>
            <sz val="9"/>
            <color rgb="FF15171A"/>
            <rFont val="Arial"/>
            <family val="2"/>
          </rPr>
          <t xml:space="preserve">діаметр: 20 см</t>
        </r>
      </text>
    </comment>
    <comment ref="C454" authorId="0">
      <text>
        <r>
          <rPr>
            <sz val="9"/>
            <color rgb="FF15171A"/>
            <rFont val="Arial"/>
            <family val="2"/>
          </rPr>
          <t xml:space="preserve">діаметр: 20 см</t>
        </r>
      </text>
    </comment>
    <comment ref="C455" authorId="0">
      <text>
        <r>
          <rPr>
            <sz val="9"/>
            <color rgb="FF15171A"/>
            <rFont val="Arial"/>
            <family val="2"/>
          </rPr>
          <t xml:space="preserve">діаметр: 20 см</t>
        </r>
      </text>
    </comment>
    <comment ref="C456" authorId="0">
      <text>
        <r>
          <rPr>
            <sz val="9"/>
            <color rgb="FF15171A"/>
            <rFont val="Arial"/>
            <family val="2"/>
          </rPr>
          <t xml:space="preserve">діаметр: 20 см</t>
        </r>
      </text>
    </comment>
    <comment ref="C457" authorId="0">
      <text>
        <r>
          <rPr>
            <sz val="9"/>
            <color rgb="FF15171A"/>
            <rFont val="Arial"/>
            <family val="2"/>
          </rPr>
          <t xml:space="preserve">діаметр: 20 см</t>
        </r>
      </text>
    </comment>
    <comment ref="C458" authorId="0">
      <text>
        <r>
          <rPr>
            <sz val="9"/>
            <color rgb="FF15171A"/>
            <rFont val="Arial"/>
            <family val="2"/>
          </rPr>
          <t xml:space="preserve">висота × ширина: 60 × 15 см</t>
        </r>
      </text>
    </comment>
    <comment ref="C459" authorId="0">
      <text>
        <r>
          <rPr>
            <sz val="9"/>
            <color rgb="FF15171A"/>
            <rFont val="Arial"/>
            <family val="2"/>
          </rPr>
          <t xml:space="preserve">висота × ширина: 60 × 15 см</t>
        </r>
      </text>
    </comment>
    <comment ref="C460" authorId="0">
      <text>
        <r>
          <rPr>
            <sz val="9"/>
            <color rgb="FF15171A"/>
            <rFont val="Arial"/>
            <family val="2"/>
          </rPr>
          <t xml:space="preserve">висота × ширина: 60 × 15 см</t>
        </r>
      </text>
    </comment>
    <comment ref="C461" authorId="0">
      <text>
        <r>
          <rPr>
            <sz val="9"/>
            <color rgb="FF15171A"/>
            <rFont val="Arial"/>
            <family val="2"/>
          </rPr>
          <t xml:space="preserve">висота × ширина: 60 × 15 см</t>
        </r>
      </text>
    </comment>
    <comment ref="C462" authorId="0">
      <text>
        <r>
          <rPr>
            <sz val="9"/>
            <color rgb="FF15171A"/>
            <rFont val="Arial"/>
            <family val="2"/>
          </rPr>
          <t xml:space="preserve">висота × ширина: 60 × 15 см</t>
        </r>
      </text>
    </comment>
    <comment ref="C463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64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65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66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67" authorId="0">
      <text>
        <r>
          <rPr>
            <sz val="9"/>
            <color rgb="FF15171A"/>
            <rFont val="Arial"/>
            <family val="2"/>
          </rPr>
          <t xml:space="preserve">висота × ширина: 60 × 20 см</t>
        </r>
      </text>
    </comment>
    <comment ref="C468" authorId="0">
      <text>
        <r>
          <rPr>
            <sz val="9"/>
            <color rgb="FF15171A"/>
            <rFont val="Arial"/>
            <family val="2"/>
          </rPr>
          <t xml:space="preserve">висота × ширина: 70 × 15 см</t>
        </r>
      </text>
    </comment>
    <comment ref="C469" authorId="0">
      <text>
        <r>
          <rPr>
            <sz val="9"/>
            <color rgb="FF15171A"/>
            <rFont val="Arial"/>
            <family val="2"/>
          </rPr>
          <t xml:space="preserve">висота × ширина: 70 × 15 см</t>
        </r>
      </text>
    </comment>
    <comment ref="C470" authorId="0">
      <text>
        <r>
          <rPr>
            <sz val="9"/>
            <color rgb="FF15171A"/>
            <rFont val="Arial"/>
            <family val="2"/>
          </rPr>
          <t xml:space="preserve">висота × ширина: 70 × 15 см</t>
        </r>
      </text>
    </comment>
    <comment ref="C471" authorId="0">
      <text>
        <r>
          <rPr>
            <sz val="9"/>
            <color rgb="FF15171A"/>
            <rFont val="Arial"/>
            <family val="2"/>
          </rPr>
          <t xml:space="preserve">висота × ширина: 70 × 15 см</t>
        </r>
      </text>
    </comment>
    <comment ref="C472" authorId="0">
      <text>
        <r>
          <rPr>
            <sz val="9"/>
            <color rgb="FF15171A"/>
            <rFont val="Arial"/>
            <family val="2"/>
          </rPr>
          <t xml:space="preserve">висота × ширина: 70 × 15 см</t>
        </r>
      </text>
    </comment>
    <comment ref="C473" authorId="0">
      <text>
        <r>
          <rPr>
            <sz val="9"/>
            <color rgb="FF15171A"/>
            <rFont val="Arial"/>
            <family val="2"/>
          </rPr>
          <t xml:space="preserve">висота × ширина: 70 × 20 см</t>
        </r>
      </text>
    </comment>
    <comment ref="C474" authorId="0">
      <text>
        <r>
          <rPr>
            <sz val="9"/>
            <color rgb="FF15171A"/>
            <rFont val="Arial"/>
            <family val="2"/>
          </rPr>
          <t xml:space="preserve">висота × ширина: 70 × 20 см</t>
        </r>
      </text>
    </comment>
    <comment ref="C475" authorId="0">
      <text>
        <r>
          <rPr>
            <sz val="9"/>
            <color rgb="FF15171A"/>
            <rFont val="Arial"/>
            <family val="2"/>
          </rPr>
          <t xml:space="preserve">висота × ширина: 70 × 20 см</t>
        </r>
      </text>
    </comment>
    <comment ref="C476" authorId="0">
      <text>
        <r>
          <rPr>
            <sz val="9"/>
            <color rgb="FF15171A"/>
            <rFont val="Arial"/>
            <family val="2"/>
          </rPr>
          <t xml:space="preserve">висота × ширина: 70 × 20 см</t>
        </r>
      </text>
    </comment>
    <comment ref="C477" authorId="0">
      <text>
        <r>
          <rPr>
            <sz val="9"/>
            <color rgb="FF15171A"/>
            <rFont val="Arial"/>
            <family val="2"/>
          </rPr>
          <t xml:space="preserve">висота × ширина: 70 × 20 см</t>
        </r>
      </text>
    </comment>
    <comment ref="C478" authorId="0">
      <text>
        <r>
          <rPr>
            <sz val="9"/>
            <color rgb="FF15171A"/>
            <rFont val="Arial"/>
            <family val="2"/>
          </rPr>
          <t xml:space="preserve">висота × ширина: 80 × 15 см</t>
        </r>
      </text>
    </comment>
    <comment ref="C479" authorId="0">
      <text>
        <r>
          <rPr>
            <sz val="9"/>
            <color rgb="FF15171A"/>
            <rFont val="Arial"/>
            <family val="2"/>
          </rPr>
          <t xml:space="preserve">висота × ширина: 80 × 15 см</t>
        </r>
      </text>
    </comment>
    <comment ref="C480" authorId="0">
      <text>
        <r>
          <rPr>
            <sz val="9"/>
            <color rgb="FF15171A"/>
            <rFont val="Arial"/>
            <family val="2"/>
          </rPr>
          <t xml:space="preserve">висота × ширина: 80 × 15 см</t>
        </r>
      </text>
    </comment>
    <comment ref="C481" authorId="0">
      <text>
        <r>
          <rPr>
            <sz val="9"/>
            <color rgb="FF15171A"/>
            <rFont val="Arial"/>
            <family val="2"/>
          </rPr>
          <t xml:space="preserve">висота × ширина: 80 × 15 см</t>
        </r>
      </text>
    </comment>
    <comment ref="C482" authorId="0">
      <text>
        <r>
          <rPr>
            <sz val="9"/>
            <color rgb="FF15171A"/>
            <rFont val="Arial"/>
            <family val="2"/>
          </rPr>
          <t xml:space="preserve">висота × ширина: 80 × 15 см</t>
        </r>
      </text>
    </comment>
    <comment ref="C483" authorId="0">
      <text>
        <r>
          <rPr>
            <sz val="9"/>
            <color rgb="FF15171A"/>
            <rFont val="Arial"/>
            <family val="2"/>
          </rPr>
          <t xml:space="preserve">висота × ширина: 80 × 20 см</t>
        </r>
      </text>
    </comment>
    <comment ref="C484" authorId="0">
      <text>
        <r>
          <rPr>
            <sz val="9"/>
            <color rgb="FF15171A"/>
            <rFont val="Arial"/>
            <family val="2"/>
          </rPr>
          <t xml:space="preserve">висота × ширина: 80 × 20 см</t>
        </r>
      </text>
    </comment>
    <comment ref="C485" authorId="0">
      <text>
        <r>
          <rPr>
            <sz val="9"/>
            <color rgb="FF15171A"/>
            <rFont val="Arial"/>
            <family val="2"/>
          </rPr>
          <t xml:space="preserve">висота × ширина: 80 × 20 см</t>
        </r>
      </text>
    </comment>
    <comment ref="C486" authorId="0">
      <text>
        <r>
          <rPr>
            <sz val="9"/>
            <color rgb="FF15171A"/>
            <rFont val="Arial"/>
            <family val="2"/>
          </rPr>
          <t xml:space="preserve">висота × ширина: 80 × 20 см</t>
        </r>
      </text>
    </comment>
    <comment ref="C487" authorId="0">
      <text>
        <r>
          <rPr>
            <sz val="9"/>
            <color rgb="FF15171A"/>
            <rFont val="Arial"/>
            <family val="2"/>
          </rPr>
          <t xml:space="preserve">висота × ширина: 80 × 20 см</t>
        </r>
      </text>
    </comment>
  </commentList>
</comments>
</file>

<file path=xl/styles.xml><?xml version="1.0" encoding="utf-8"?>
<styleSheet xmlns="http://schemas.openxmlformats.org/spreadsheetml/2006/main">
  <numFmts count="1">
    <numFmt numFmtId="164" formatCode="&quot;≈ &quot;#,##0"/>
  </numFmts>
  <fonts count="9">
    <font>
      <sz val="10"/>
      <color rgb="FF15171A"/>
      <name val="Arial"/>
      <family val="2"/>
    </font>
    <font>
      <u/>
      <sz val="10"/>
      <color rgb="FF9A6024"/>
      <name val="Arial"/>
      <family val="2"/>
    </font>
    <font>
      <b/>
      <sz val="11"/>
      <color rgb="FF15171A"/>
      <name val="Arial"/>
      <family val="2"/>
    </font>
    <font>
      <sz val="10"/>
      <color rgb="FF5E636B"/>
      <name val="Arial"/>
      <family val="2"/>
    </font>
    <font>
      <b/>
      <sz val="16"/>
      <color rgb="FF15171A"/>
      <name val="Arial"/>
      <family val="2"/>
    </font>
    <font>
      <b/>
      <sz val="11"/>
      <color rgb="FFFFFFFF"/>
      <name val="Arial"/>
      <family val="2"/>
    </font>
    <font>
      <b/>
      <sz val="10"/>
      <color rgb="FF15171A"/>
      <name val="Arial"/>
      <family val="2"/>
    </font>
    <font>
      <b/>
      <sz val="10"/>
      <color rgb="FFFFFFFF"/>
      <name val="Arial"/>
      <family val="2"/>
    </font>
    <font>
      <sz val="10"/>
      <color rgb="FF9A602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A6024"/>
        <bgColor indexed="64"/>
      </patternFill>
    </fill>
    <fill>
      <patternFill patternType="solid">
        <fgColor rgb="FFF6EEE4"/>
        <bgColor indexed="64"/>
      </patternFill>
    </fill>
    <fill>
      <patternFill patternType="solid">
        <fgColor rgb="FF15171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BF6"/>
        <bgColor indexed="64"/>
      </patternFill>
    </fill>
    <fill>
      <patternFill patternType="solid">
        <fgColor rgb="FF1B1D20"/>
        <bgColor indexed="64"/>
      </patternFill>
    </fill>
    <fill>
      <patternFill patternType="solid">
        <fgColor rgb="FF9EA3A8"/>
        <bgColor indexed="64"/>
      </patternFill>
    </fill>
    <fill>
      <patternFill patternType="solid">
        <fgColor rgb="FFA3382C"/>
        <bgColor indexed="64"/>
      </patternFill>
    </fill>
    <fill>
      <patternFill patternType="solid">
        <fgColor rgb="FFF6F5F2"/>
        <bgColor indexed="64"/>
      </patternFill>
    </fill>
    <fill>
      <patternFill patternType="solid">
        <fgColor rgb="FF3E5B4A"/>
        <bgColor indexed="64"/>
      </patternFill>
    </fill>
    <fill>
      <patternFill patternType="solid">
        <fgColor rgb="FF6B473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9A6024"/>
      </bottom>
      <diagonal/>
    </border>
    <border>
      <left style="thin">
        <color rgb="FF7E4E1C"/>
      </left>
      <right style="thin">
        <color rgb="FF7E4E1C"/>
      </right>
      <top style="thin">
        <color rgb="FF7E4E1C"/>
      </top>
      <bottom style="thin">
        <color rgb="FF7E4E1C"/>
      </bottom>
      <diagonal/>
    </border>
    <border>
      <left/>
      <right/>
      <top style="thin">
        <color rgb="FFE3D3BF"/>
      </top>
      <bottom style="thin">
        <color rgb="FFE3D3BF"/>
      </bottom>
      <diagonal/>
    </border>
    <border>
      <left/>
      <right/>
      <top/>
      <bottom style="hair">
        <color rgb="FFD9D6CF"/>
      </bottom>
      <diagonal/>
    </border>
    <border>
      <left style="thin">
        <color rgb="FFC9A27A"/>
      </left>
      <right style="thin">
        <color rgb="FFC9A27A"/>
      </right>
      <top style="thin">
        <color rgb="FFC9A27A"/>
      </top>
      <bottom style="thin">
        <color rgb="FFC9A27A"/>
      </bottom>
      <diagonal/>
    </border>
    <border>
      <left/>
      <right/>
      <top style="hair">
        <color rgb="FFFFFFFF"/>
      </top>
      <bottom style="hair">
        <color rgb="FFFFFFF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 indent="1"/>
    </xf>
    <xf numFmtId="0" fontId="3" fillId="0" borderId="0" xfId="0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6" fillId="3" borderId="3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horizontal="left" vertical="center"/>
    </xf>
    <xf numFmtId="0" fontId="7" fillId="4" borderId="0" xfId="0" applyNumberFormat="1" applyFont="1" applyFill="1" applyBorder="1" applyAlignment="1">
      <alignment horizontal="center" vertical="center" wrapText="1"/>
    </xf>
    <xf numFmtId="0" fontId="0" fillId="5" borderId="4" xfId="0" applyNumberFormat="1" applyFont="1" applyFill="1" applyBorder="1" applyAlignment="1">
      <alignment vertical="center"/>
    </xf>
    <xf numFmtId="0" fontId="3" fillId="5" borderId="4" xfId="0" applyNumberFormat="1" applyFont="1" applyFill="1" applyBorder="1" applyAlignment="1">
      <alignment vertical="center"/>
    </xf>
    <xf numFmtId="0" fontId="3" fillId="5" borderId="4" xfId="0" applyNumberFormat="1" applyFont="1" applyFill="1" applyBorder="1" applyAlignment="1">
      <alignment horizontal="center" vertical="center"/>
    </xf>
    <xf numFmtId="3" fontId="0" fillId="5" borderId="4" xfId="0" applyNumberFormat="1" applyFont="1" applyFill="1" applyBorder="1" applyAlignment="1">
      <alignment horizontal="right" vertical="center"/>
    </xf>
    <xf numFmtId="164" fontId="0" fillId="5" borderId="4" xfId="0" applyNumberFormat="1" applyFont="1" applyFill="1" applyBorder="1" applyAlignment="1">
      <alignment horizontal="right" vertical="center"/>
    </xf>
    <xf numFmtId="1" fontId="6" fillId="6" borderId="5" xfId="0" applyNumberFormat="1" applyFont="1" applyFill="1" applyBorder="1" applyAlignment="1">
      <alignment horizontal="center" vertical="center"/>
    </xf>
    <xf numFmtId="3" fontId="6" fillId="5" borderId="4" xfId="0" applyNumberFormat="1" applyFont="1" applyFill="1" applyBorder="1" applyAlignment="1">
      <alignment horizontal="right" vertical="center"/>
    </xf>
    <xf numFmtId="0" fontId="0" fillId="7" borderId="6" xfId="0" applyNumberFormat="1" applyFont="1" applyFill="1" applyBorder="1" applyAlignment="1"/>
    <xf numFmtId="0" fontId="0" fillId="8" borderId="6" xfId="0" applyNumberFormat="1" applyFont="1" applyFill="1" applyBorder="1" applyAlignment="1"/>
    <xf numFmtId="0" fontId="0" fillId="9" borderId="6" xfId="0" applyNumberFormat="1" applyFont="1" applyFill="1" applyBorder="1" applyAlignment="1"/>
    <xf numFmtId="0" fontId="0" fillId="10" borderId="4" xfId="0" applyNumberFormat="1" applyFont="1" applyFill="1" applyBorder="1" applyAlignment="1">
      <alignment vertical="center"/>
    </xf>
    <xf numFmtId="0" fontId="3" fillId="10" borderId="4" xfId="0" applyNumberFormat="1" applyFont="1" applyFill="1" applyBorder="1" applyAlignment="1">
      <alignment vertical="center"/>
    </xf>
    <xf numFmtId="0" fontId="3" fillId="10" borderId="4" xfId="0" applyNumberFormat="1" applyFont="1" applyFill="1" applyBorder="1" applyAlignment="1">
      <alignment horizontal="center" vertical="center"/>
    </xf>
    <xf numFmtId="3" fontId="0" fillId="10" borderId="4" xfId="0" applyNumberFormat="1" applyFont="1" applyFill="1" applyBorder="1" applyAlignment="1">
      <alignment horizontal="right" vertical="center"/>
    </xf>
    <xf numFmtId="164" fontId="0" fillId="10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0" fontId="0" fillId="11" borderId="6" xfId="0" applyNumberFormat="1" applyFont="1" applyFill="1" applyBorder="1" applyAlignment="1"/>
    <xf numFmtId="0" fontId="0" fillId="12" borderId="6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0" fontId="0" fillId="6" borderId="5" xfId="0" applyNumberFormat="1" applyFont="1" applyFill="1" applyBorder="1" applyAlignment="1">
      <alignment vertical="center"/>
    </xf>
    <xf numFmtId="0" fontId="0" fillId="10" borderId="0" xfId="0" applyNumberFormat="1" applyFont="1" applyFill="1" applyBorder="1" applyAlignment="1">
      <alignment vertical="center" indent="1" wrapText="1"/>
    </xf>
    <xf numFmtId="0" fontId="8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ill>
        <patternFill patternType="solid">
          <bgColor rgb="FFFBEBD9"/>
        </patternFill>
      </fill>
    </dxf>
    <dxf>
      <border>
        <bottom style="hair">
          <color rgb="FFC8C4BC"/>
        </bottom>
      </border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Relationship Id="rId2" Type="http://schemas.openxmlformats.org/officeDocument/2006/relationships/hyperlink" Target="https://ukraine-stone.com/uk/" TargetMode="Externa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Relationship Id="rId2" Type="http://schemas.openxmlformats.org/officeDocument/2006/relationships/hyperlink" Target="https://ukraine-stone.com/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66675</xdr:rowOff>
    </xdr:from>
    <xdr:ext cx="1905000" cy="342900"/>
    <xdr:pic>
      <xdr:nvPicPr>
        <xdr:cNvPr id="2" name="logo" descr="ukraine-stone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342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66675</xdr:rowOff>
    </xdr:from>
    <xdr:ext cx="1905000" cy="342900"/>
    <xdr:pic>
      <xdr:nvPicPr>
        <xdr:cNvPr id="2" name="logo" descr="ukraine-stone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3429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tabSelected="1">
      <pane ySplit="10" topLeftCell="A11" activePane="bottomLeft" state="frozen"/>
      <selection pane="bottomLeft" activeCell="H11" sqref="H11"/>
    </sheetView>
  </sheetViews>
  <sheetFormatPr defaultRowHeight="15"/>
  <cols>
    <col min="1" max="1" width="5.5" customWidth="1"/>
    <col min="2" max="2" width="22" customWidth="1"/>
    <col min="3" max="3" width="25" customWidth="1"/>
    <col min="4" max="4" width="2.6" customWidth="1"/>
    <col min="5" max="5" width="12" customWidth="1"/>
    <col min="6" max="6" width="7" customWidth="1"/>
    <col min="7" max="7" width="9.5" customWidth="1"/>
    <col min="8" max="8" width="9" customWidth="1"/>
    <col min="9" max="9" width="10" customWidth="1"/>
    <col min="10" max="10" width="4" customWidth="1" hidden="1"/>
  </cols>
  <sheetData>
    <row r="1" ht="16.5" customHeight="1">
      <c r="C1" s="2" t="inlineStr">
        <is>
          <t xml:space="preserve">(098) 334-50-52 · (063) 434-07-20</t>
        </is>
      </c>
      <c r="D1" s="2"/>
      <c r="E1" s="2"/>
      <c r="F1" s="2"/>
      <c r="G1" s="2"/>
      <c r="H1" s="2"/>
      <c r="I1" s="2"/>
    </row>
    <row r="2" ht="16.5" customHeight="1">
      <c r="C2" s="3" t="str">
        <f>HYPERLINK("mailto:ukrainestonesales@gmail.com","ukrainestonesales@gmail.com")</f>
        <v>ukrainestonesales@gmail.com</v>
      </c>
      <c r="D2" s="3"/>
      <c r="E2" s="3"/>
      <c r="F2" s="3"/>
      <c r="G2" s="3"/>
      <c r="H2" s="1" t="str">
        <f>HYPERLINK("https://ukraine-stone.com/uk/pamyatnyky-optom","ukraine-stone.com")</f>
        <v>ukraine-stone.com</v>
      </c>
      <c r="I2" s="1"/>
    </row>
    <row r="3" ht="16.5" customHeight="1">
      <c r="C3" s="4" t="inlineStr">
        <is>
          <t xml:space="preserve">ПН – СБ з 8.00 до 18.00 · м. Коростишів, Житомирська область</t>
        </is>
      </c>
      <c r="D3" s="4"/>
      <c r="E3" s="4"/>
      <c r="F3" s="4"/>
      <c r="G3" s="4"/>
      <c r="H3" s="4"/>
      <c r="I3" s="4"/>
    </row>
    <row r="4" ht="7" customHeight="1">
      <c r="A4" s="5"/>
      <c r="B4" s="5"/>
      <c r="C4" s="5"/>
      <c r="D4" s="5"/>
      <c r="E4" s="5"/>
      <c r="F4" s="5"/>
      <c r="G4" s="5"/>
      <c r="H4" s="5"/>
      <c r="I4" s="5"/>
    </row>
    <row r="5" ht="6" customHeight="1"/>
    <row r="6" ht="27" customHeight="1">
      <c r="A6" s="6" t="inlineStr">
        <is>
          <t xml:space="preserve">Оптовий прайс 2026 — деталі пам'ятників з граніту</t>
        </is>
      </c>
      <c r="B6" s="6"/>
      <c r="C6" s="6"/>
      <c r="D6" s="6"/>
      <c r="E6" s="6"/>
      <c r="F6" s="6"/>
      <c r="G6" s="6"/>
      <c r="H6" s="9" t="str">
        <f>HYPERLINK("https://ukraine-stone.com/uk/pamyatnyky-optom","Прайс на сайті ↗︎")</f>
        <v>Прайс на сайті ↗︎</v>
      </c>
      <c r="I6" s="9"/>
    </row>
    <row r="7" ht="18" customHeight="1">
      <c r="A7" s="10" t="str">
        <f>HYPERLINK("https://ukraine-stone.com/uk/kabinet-optovyka#registratsiya","Ціни бачать зареєстровані оптовики — зареєструйтеся на сайті та завантажте прайс знову: з'являться ціни й суми.")</f>
        <v>Ціни бачать зареєстровані оптовики — зареєструйтеся на сайті та завантажте прайс знову: з'являться ціни й суми.</v>
      </c>
      <c r="B7" s="10"/>
      <c r="C7" s="10"/>
      <c r="D7" s="10"/>
      <c r="E7" s="10"/>
      <c r="F7" s="10"/>
      <c r="G7" s="10"/>
      <c r="H7" s="10"/>
      <c r="I7" s="10"/>
    </row>
    <row r="8" ht="30" customHeight="1">
      <c r="A8" s="8" t="inlineStr">
        <is>
          <t xml:space="preserve">Впишіть кількість у колонку «К-сть» — вага й сума порахуються, а готовий список з'явиться на аркуші «Заявка». Фільтр за виробом і каменем — стрілки в заголовках колонок, розшифровка розміру — при наведенні на нього.</t>
        </is>
      </c>
      <c r="B8" s="8"/>
      <c r="C8" s="8"/>
      <c r="D8" s="8"/>
      <c r="E8" s="8"/>
      <c r="F8" s="8"/>
      <c r="G8" s="8"/>
      <c r="H8" s="8"/>
      <c r="I8" s="8"/>
    </row>
    <row r="9" ht="22" customHeight="1">
      <c r="A9" s="13" t="inlineStr">
        <is>
          <t xml:space="preserve">Виробів у заявці</t>
        </is>
      </c>
      <c r="B9" s="13"/>
      <c r="C9" s="14">
        <f>COUNTIF(H$11:H$487,"&gt;0")</f>
        <v>0</v>
      </c>
      <c r="D9" s="13"/>
      <c r="E9" s="13"/>
      <c r="F9" s="13"/>
      <c r="G9" s="11" t="inlineStr">
        <is>
          <t xml:space="preserve">Разом:</t>
        </is>
      </c>
      <c r="H9" s="12">
        <f>SUM(H$11:H$487)</f>
        <v>0</v>
      </c>
      <c r="I9" s="12">
        <f>SUM(I$11:I$487)</f>
        <v>0</v>
      </c>
    </row>
    <row r="10" ht="30" customHeight="1">
      <c r="A10" s="15" t="inlineStr">
        <is>
          <t xml:space="preserve">№</t>
        </is>
      </c>
      <c r="B10" s="15" t="inlineStr">
        <is>
          <t xml:space="preserve">Виріб</t>
        </is>
      </c>
      <c r="C10" s="15" t="inlineStr">
        <is>
          <t xml:space="preserve">Розмір, см</t>
        </is>
      </c>
      <c r="D10" s="15" t="inlineStr">
        <is>
          <t xml:space="preserve"/>
        </is>
      </c>
      <c r="E10" s="15" t="inlineStr">
        <is>
          <t xml:space="preserve">Камінь</t>
        </is>
      </c>
      <c r="F10" s="15" t="inlineStr">
        <is>
          <t xml:space="preserve">Од.</t>
        </is>
      </c>
      <c r="G10" s="15" t="inlineStr">
        <is>
          <t xml:space="preserve">Вага 1 од., кг</t>
        </is>
      </c>
      <c r="H10" s="15" t="inlineStr">
        <is>
          <t xml:space="preserve">К-сть</t>
        </is>
      </c>
      <c r="I10" s="15" t="inlineStr">
        <is>
          <t xml:space="preserve">Вага, кг</t>
        </is>
      </c>
    </row>
    <row r="11">
      <c r="A11" s="18">
        <v>1</v>
      </c>
      <c r="B11" s="16" t="inlineStr">
        <is>
          <t xml:space="preserve">Арки (стели)</t>
        </is>
      </c>
      <c r="C11" s="16" t="inlineStr">
        <is>
          <t xml:space="preserve">60 × 40 × 8</t>
        </is>
      </c>
      <c r="D11" s="23"/>
      <c r="E11" s="16" t="inlineStr">
        <is>
          <t xml:space="preserve">габро</t>
        </is>
      </c>
      <c r="F11" s="18" t="inlineStr">
        <is>
          <t xml:space="preserve">шт.</t>
        </is>
      </c>
      <c r="G11" s="19">
        <v>58</v>
      </c>
      <c r="H11" s="21"/>
      <c r="I11" s="22" t="str">
        <f>IF(N(H11)&gt;0,H11*G11,"")</f>
        <v/>
      </c>
      <c r="J11" t="str">
        <f>IF(N(H11)&gt;0,A11,"")</f>
        <v/>
      </c>
    </row>
    <row r="12">
      <c r="A12" s="18">
        <v>2</v>
      </c>
      <c r="B12" s="16" t="inlineStr">
        <is>
          <t xml:space="preserve">Арки (стели)</t>
        </is>
      </c>
      <c r="C12" s="16" t="inlineStr">
        <is>
          <t xml:space="preserve">60 × 40 × 8</t>
        </is>
      </c>
      <c r="D12" s="24"/>
      <c r="E12" s="16" t="inlineStr">
        <is>
          <t xml:space="preserve">покостівка</t>
        </is>
      </c>
      <c r="F12" s="18" t="inlineStr">
        <is>
          <t xml:space="preserve">шт.</t>
        </is>
      </c>
      <c r="G12" s="19">
        <v>56</v>
      </c>
      <c r="H12" s="21"/>
      <c r="I12" s="22" t="str">
        <f>IF(N(H12)&gt;0,H12*G12,"")</f>
        <v/>
      </c>
      <c r="J12" t="str">
        <f>IF(N(H12)&gt;0,A12,"")</f>
        <v/>
      </c>
    </row>
    <row r="13">
      <c r="A13" s="18">
        <v>3</v>
      </c>
      <c r="B13" s="16" t="inlineStr">
        <is>
          <t xml:space="preserve">Арки (стели)</t>
        </is>
      </c>
      <c r="C13" s="16" t="inlineStr">
        <is>
          <t xml:space="preserve">60 × 40 × 8</t>
        </is>
      </c>
      <c r="D13" s="25"/>
      <c r="E13" s="16" t="inlineStr">
        <is>
          <t xml:space="preserve">лезники</t>
        </is>
      </c>
      <c r="F13" s="18" t="inlineStr">
        <is>
          <t xml:space="preserve">шт.</t>
        </is>
      </c>
      <c r="G13" s="19">
        <v>56</v>
      </c>
      <c r="H13" s="21"/>
      <c r="I13" s="22" t="str">
        <f>IF(N(H13)&gt;0,H13*G13,"")</f>
        <v/>
      </c>
      <c r="J13" t="str">
        <f>IF(N(H13)&gt;0,A13,"")</f>
        <v/>
      </c>
    </row>
    <row r="14">
      <c r="A14" s="28">
        <v>4</v>
      </c>
      <c r="B14" s="26" t="inlineStr">
        <is>
          <t xml:space="preserve">Арки (стели)</t>
        </is>
      </c>
      <c r="C14" s="26" t="inlineStr">
        <is>
          <t xml:space="preserve">80 × 40 × 5</t>
        </is>
      </c>
      <c r="D14" s="23"/>
      <c r="E14" s="26" t="inlineStr">
        <is>
          <t xml:space="preserve">габро</t>
        </is>
      </c>
      <c r="F14" s="28" t="inlineStr">
        <is>
          <t xml:space="preserve">шт.</t>
        </is>
      </c>
      <c r="G14" s="29">
        <v>48</v>
      </c>
      <c r="H14" s="21"/>
      <c r="I14" s="31" t="str">
        <f>IF(N(H14)&gt;0,H14*G14,"")</f>
        <v/>
      </c>
      <c r="J14" t="str">
        <f>IF(N(H14)&gt;0,A14,"")</f>
        <v/>
      </c>
    </row>
    <row r="15">
      <c r="A15" s="28">
        <v>5</v>
      </c>
      <c r="B15" s="26" t="inlineStr">
        <is>
          <t xml:space="preserve">Арки (стели)</t>
        </is>
      </c>
      <c r="C15" s="26" t="inlineStr">
        <is>
          <t xml:space="preserve">80 × 40 × 5</t>
        </is>
      </c>
      <c r="D15" s="24"/>
      <c r="E15" s="26" t="inlineStr">
        <is>
          <t xml:space="preserve">покостівка</t>
        </is>
      </c>
      <c r="F15" s="28" t="inlineStr">
        <is>
          <t xml:space="preserve">шт.</t>
        </is>
      </c>
      <c r="G15" s="29">
        <v>46</v>
      </c>
      <c r="H15" s="21"/>
      <c r="I15" s="31" t="str">
        <f>IF(N(H15)&gt;0,H15*G15,"")</f>
        <v/>
      </c>
      <c r="J15" t="str">
        <f>IF(N(H15)&gt;0,A15,"")</f>
        <v/>
      </c>
    </row>
    <row r="16">
      <c r="A16" s="28">
        <v>6</v>
      </c>
      <c r="B16" s="26" t="inlineStr">
        <is>
          <t xml:space="preserve">Арки (стели)</t>
        </is>
      </c>
      <c r="C16" s="26" t="inlineStr">
        <is>
          <t xml:space="preserve">80 × 40 × 5</t>
        </is>
      </c>
      <c r="D16" s="25"/>
      <c r="E16" s="26" t="inlineStr">
        <is>
          <t xml:space="preserve">лезники</t>
        </is>
      </c>
      <c r="F16" s="28" t="inlineStr">
        <is>
          <t xml:space="preserve">шт.</t>
        </is>
      </c>
      <c r="G16" s="29">
        <v>46</v>
      </c>
      <c r="H16" s="21"/>
      <c r="I16" s="31" t="str">
        <f>IF(N(H16)&gt;0,H16*G16,"")</f>
        <v/>
      </c>
      <c r="J16" t="str">
        <f>IF(N(H16)&gt;0,A16,"")</f>
        <v/>
      </c>
    </row>
    <row r="17">
      <c r="A17" s="18">
        <v>7</v>
      </c>
      <c r="B17" s="16" t="inlineStr">
        <is>
          <t xml:space="preserve">Арки (стели)</t>
        </is>
      </c>
      <c r="C17" s="16" t="inlineStr">
        <is>
          <t xml:space="preserve">80 × 40 × 8</t>
        </is>
      </c>
      <c r="D17" s="23"/>
      <c r="E17" s="16" t="inlineStr">
        <is>
          <t xml:space="preserve">габро</t>
        </is>
      </c>
      <c r="F17" s="18" t="inlineStr">
        <is>
          <t xml:space="preserve">шт.</t>
        </is>
      </c>
      <c r="G17" s="19">
        <v>77</v>
      </c>
      <c r="H17" s="21"/>
      <c r="I17" s="22" t="str">
        <f>IF(N(H17)&gt;0,H17*G17,"")</f>
        <v/>
      </c>
      <c r="J17" t="str">
        <f>IF(N(H17)&gt;0,A17,"")</f>
        <v/>
      </c>
    </row>
    <row r="18">
      <c r="A18" s="18">
        <v>8</v>
      </c>
      <c r="B18" s="16" t="inlineStr">
        <is>
          <t xml:space="preserve">Арки (стели)</t>
        </is>
      </c>
      <c r="C18" s="16" t="inlineStr">
        <is>
          <t xml:space="preserve">80 × 40 × 8</t>
        </is>
      </c>
      <c r="D18" s="24"/>
      <c r="E18" s="16" t="inlineStr">
        <is>
          <t xml:space="preserve">покостівка</t>
        </is>
      </c>
      <c r="F18" s="18" t="inlineStr">
        <is>
          <t xml:space="preserve">шт.</t>
        </is>
      </c>
      <c r="G18" s="19">
        <v>74</v>
      </c>
      <c r="H18" s="21"/>
      <c r="I18" s="22" t="str">
        <f>IF(N(H18)&gt;0,H18*G18,"")</f>
        <v/>
      </c>
      <c r="J18" t="str">
        <f>IF(N(H18)&gt;0,A18,"")</f>
        <v/>
      </c>
    </row>
    <row r="19">
      <c r="A19" s="18">
        <v>9</v>
      </c>
      <c r="B19" s="16" t="inlineStr">
        <is>
          <t xml:space="preserve">Арки (стели)</t>
        </is>
      </c>
      <c r="C19" s="16" t="inlineStr">
        <is>
          <t xml:space="preserve">80 × 40 × 8</t>
        </is>
      </c>
      <c r="D19" s="25"/>
      <c r="E19" s="16" t="inlineStr">
        <is>
          <t xml:space="preserve">лезники</t>
        </is>
      </c>
      <c r="F19" s="18" t="inlineStr">
        <is>
          <t xml:space="preserve">шт.</t>
        </is>
      </c>
      <c r="G19" s="19">
        <v>74</v>
      </c>
      <c r="H19" s="21"/>
      <c r="I19" s="22" t="str">
        <f>IF(N(H19)&gt;0,H19*G19,"")</f>
        <v/>
      </c>
      <c r="J19" t="str">
        <f>IF(N(H19)&gt;0,A19,"")</f>
        <v/>
      </c>
    </row>
    <row r="20">
      <c r="A20" s="28">
        <v>10</v>
      </c>
      <c r="B20" s="26" t="inlineStr">
        <is>
          <t xml:space="preserve">Арки (стели)</t>
        </is>
      </c>
      <c r="C20" s="26" t="inlineStr">
        <is>
          <t xml:space="preserve">90 × 40 × 5</t>
        </is>
      </c>
      <c r="D20" s="23"/>
      <c r="E20" s="26" t="inlineStr">
        <is>
          <t xml:space="preserve">габро</t>
        </is>
      </c>
      <c r="F20" s="28" t="inlineStr">
        <is>
          <t xml:space="preserve">шт.</t>
        </is>
      </c>
      <c r="G20" s="29">
        <v>54</v>
      </c>
      <c r="H20" s="21"/>
      <c r="I20" s="31" t="str">
        <f>IF(N(H20)&gt;0,H20*G20,"")</f>
        <v/>
      </c>
      <c r="J20" t="str">
        <f>IF(N(H20)&gt;0,A20,"")</f>
        <v/>
      </c>
    </row>
    <row r="21">
      <c r="A21" s="28">
        <v>11</v>
      </c>
      <c r="B21" s="26" t="inlineStr">
        <is>
          <t xml:space="preserve">Арки (стели)</t>
        </is>
      </c>
      <c r="C21" s="26" t="inlineStr">
        <is>
          <t xml:space="preserve">90 × 40 × 5</t>
        </is>
      </c>
      <c r="D21" s="24"/>
      <c r="E21" s="26" t="inlineStr">
        <is>
          <t xml:space="preserve">покостівка</t>
        </is>
      </c>
      <c r="F21" s="28" t="inlineStr">
        <is>
          <t xml:space="preserve">шт.</t>
        </is>
      </c>
      <c r="G21" s="29">
        <v>52</v>
      </c>
      <c r="H21" s="21"/>
      <c r="I21" s="31" t="str">
        <f>IF(N(H21)&gt;0,H21*G21,"")</f>
        <v/>
      </c>
      <c r="J21" t="str">
        <f>IF(N(H21)&gt;0,A21,"")</f>
        <v/>
      </c>
    </row>
    <row r="22">
      <c r="A22" s="28">
        <v>12</v>
      </c>
      <c r="B22" s="26" t="inlineStr">
        <is>
          <t xml:space="preserve">Арки (стели)</t>
        </is>
      </c>
      <c r="C22" s="26" t="inlineStr">
        <is>
          <t xml:space="preserve">90 × 40 × 5</t>
        </is>
      </c>
      <c r="D22" s="25"/>
      <c r="E22" s="26" t="inlineStr">
        <is>
          <t xml:space="preserve">лезники</t>
        </is>
      </c>
      <c r="F22" s="28" t="inlineStr">
        <is>
          <t xml:space="preserve">шт.</t>
        </is>
      </c>
      <c r="G22" s="29">
        <v>52</v>
      </c>
      <c r="H22" s="21"/>
      <c r="I22" s="31" t="str">
        <f>IF(N(H22)&gt;0,H22*G22,"")</f>
        <v/>
      </c>
      <c r="J22" t="str">
        <f>IF(N(H22)&gt;0,A22,"")</f>
        <v/>
      </c>
    </row>
    <row r="23">
      <c r="A23" s="18">
        <v>13</v>
      </c>
      <c r="B23" s="16" t="inlineStr">
        <is>
          <t xml:space="preserve">Арки (стели)</t>
        </is>
      </c>
      <c r="C23" s="16" t="inlineStr">
        <is>
          <t xml:space="preserve">90 × 40 × 8</t>
        </is>
      </c>
      <c r="D23" s="23"/>
      <c r="E23" s="16" t="inlineStr">
        <is>
          <t xml:space="preserve">габро</t>
        </is>
      </c>
      <c r="F23" s="18" t="inlineStr">
        <is>
          <t xml:space="preserve">шт.</t>
        </is>
      </c>
      <c r="G23" s="19">
        <v>86</v>
      </c>
      <c r="H23" s="21"/>
      <c r="I23" s="22" t="str">
        <f>IF(N(H23)&gt;0,H23*G23,"")</f>
        <v/>
      </c>
      <c r="J23" t="str">
        <f>IF(N(H23)&gt;0,A23,"")</f>
        <v/>
      </c>
    </row>
    <row r="24">
      <c r="A24" s="18">
        <v>14</v>
      </c>
      <c r="B24" s="16" t="inlineStr">
        <is>
          <t xml:space="preserve">Арки (стели)</t>
        </is>
      </c>
      <c r="C24" s="16" t="inlineStr">
        <is>
          <t xml:space="preserve">90 × 40 × 8</t>
        </is>
      </c>
      <c r="D24" s="24"/>
      <c r="E24" s="16" t="inlineStr">
        <is>
          <t xml:space="preserve">покостівка</t>
        </is>
      </c>
      <c r="F24" s="18" t="inlineStr">
        <is>
          <t xml:space="preserve">шт.</t>
        </is>
      </c>
      <c r="G24" s="19">
        <v>84</v>
      </c>
      <c r="H24" s="21"/>
      <c r="I24" s="22" t="str">
        <f>IF(N(H24)&gt;0,H24*G24,"")</f>
        <v/>
      </c>
      <c r="J24" t="str">
        <f>IF(N(H24)&gt;0,A24,"")</f>
        <v/>
      </c>
    </row>
    <row r="25">
      <c r="A25" s="18">
        <v>15</v>
      </c>
      <c r="B25" s="16" t="inlineStr">
        <is>
          <t xml:space="preserve">Арки (стели)</t>
        </is>
      </c>
      <c r="C25" s="16" t="inlineStr">
        <is>
          <t xml:space="preserve">90 × 40 × 8</t>
        </is>
      </c>
      <c r="D25" s="25"/>
      <c r="E25" s="16" t="inlineStr">
        <is>
          <t xml:space="preserve">лезники</t>
        </is>
      </c>
      <c r="F25" s="18" t="inlineStr">
        <is>
          <t xml:space="preserve">шт.</t>
        </is>
      </c>
      <c r="G25" s="19">
        <v>84</v>
      </c>
      <c r="H25" s="21"/>
      <c r="I25" s="22" t="str">
        <f>IF(N(H25)&gt;0,H25*G25,"")</f>
        <v/>
      </c>
      <c r="J25" t="str">
        <f>IF(N(H25)&gt;0,A25,"")</f>
        <v/>
      </c>
    </row>
    <row r="26">
      <c r="A26" s="28">
        <v>16</v>
      </c>
      <c r="B26" s="26" t="inlineStr">
        <is>
          <t xml:space="preserve">Арки (стели)</t>
        </is>
      </c>
      <c r="C26" s="26" t="inlineStr">
        <is>
          <t xml:space="preserve">90 × 45 × 5</t>
        </is>
      </c>
      <c r="D26" s="23"/>
      <c r="E26" s="26" t="inlineStr">
        <is>
          <t xml:space="preserve">габро</t>
        </is>
      </c>
      <c r="F26" s="28" t="inlineStr">
        <is>
          <t xml:space="preserve">шт.</t>
        </is>
      </c>
      <c r="G26" s="29">
        <v>61</v>
      </c>
      <c r="H26" s="21"/>
      <c r="I26" s="31" t="str">
        <f>IF(N(H26)&gt;0,H26*G26,"")</f>
        <v/>
      </c>
      <c r="J26" t="str">
        <f>IF(N(H26)&gt;0,A26,"")</f>
        <v/>
      </c>
    </row>
    <row r="27">
      <c r="A27" s="28">
        <v>17</v>
      </c>
      <c r="B27" s="26" t="inlineStr">
        <is>
          <t xml:space="preserve">Арки (стели)</t>
        </is>
      </c>
      <c r="C27" s="26" t="inlineStr">
        <is>
          <t xml:space="preserve">90 × 45 × 5</t>
        </is>
      </c>
      <c r="D27" s="24"/>
      <c r="E27" s="26" t="inlineStr">
        <is>
          <t xml:space="preserve">покостівка</t>
        </is>
      </c>
      <c r="F27" s="28" t="inlineStr">
        <is>
          <t xml:space="preserve">шт.</t>
        </is>
      </c>
      <c r="G27" s="29">
        <v>59</v>
      </c>
      <c r="H27" s="21"/>
      <c r="I27" s="31" t="str">
        <f>IF(N(H27)&gt;0,H27*G27,"")</f>
        <v/>
      </c>
      <c r="J27" t="str">
        <f>IF(N(H27)&gt;0,A27,"")</f>
        <v/>
      </c>
    </row>
    <row r="28">
      <c r="A28" s="28">
        <v>18</v>
      </c>
      <c r="B28" s="26" t="inlineStr">
        <is>
          <t xml:space="preserve">Арки (стели)</t>
        </is>
      </c>
      <c r="C28" s="26" t="inlineStr">
        <is>
          <t xml:space="preserve">90 × 45 × 5</t>
        </is>
      </c>
      <c r="D28" s="25"/>
      <c r="E28" s="26" t="inlineStr">
        <is>
          <t xml:space="preserve">лезники</t>
        </is>
      </c>
      <c r="F28" s="28" t="inlineStr">
        <is>
          <t xml:space="preserve">шт.</t>
        </is>
      </c>
      <c r="G28" s="29">
        <v>59</v>
      </c>
      <c r="H28" s="21"/>
      <c r="I28" s="31" t="str">
        <f>IF(N(H28)&gt;0,H28*G28,"")</f>
        <v/>
      </c>
      <c r="J28" t="str">
        <f>IF(N(H28)&gt;0,A28,"")</f>
        <v/>
      </c>
    </row>
    <row r="29">
      <c r="A29" s="18">
        <v>19</v>
      </c>
      <c r="B29" s="16" t="inlineStr">
        <is>
          <t xml:space="preserve">Арки (стели)</t>
        </is>
      </c>
      <c r="C29" s="16" t="inlineStr">
        <is>
          <t xml:space="preserve">90 × 45 × 8</t>
        </is>
      </c>
      <c r="D29" s="23"/>
      <c r="E29" s="16" t="inlineStr">
        <is>
          <t xml:space="preserve">габро</t>
        </is>
      </c>
      <c r="F29" s="18" t="inlineStr">
        <is>
          <t xml:space="preserve">шт.</t>
        </is>
      </c>
      <c r="G29" s="19">
        <v>97</v>
      </c>
      <c r="H29" s="21"/>
      <c r="I29" s="22" t="str">
        <f>IF(N(H29)&gt;0,H29*G29,"")</f>
        <v/>
      </c>
      <c r="J29" t="str">
        <f>IF(N(H29)&gt;0,A29,"")</f>
        <v/>
      </c>
    </row>
    <row r="30">
      <c r="A30" s="18">
        <v>20</v>
      </c>
      <c r="B30" s="16" t="inlineStr">
        <is>
          <t xml:space="preserve">Арки (стели)</t>
        </is>
      </c>
      <c r="C30" s="16" t="inlineStr">
        <is>
          <t xml:space="preserve">90 × 45 × 8</t>
        </is>
      </c>
      <c r="D30" s="24"/>
      <c r="E30" s="16" t="inlineStr">
        <is>
          <t xml:space="preserve">покостівка</t>
        </is>
      </c>
      <c r="F30" s="18" t="inlineStr">
        <is>
          <t xml:space="preserve">шт.</t>
        </is>
      </c>
      <c r="G30" s="19">
        <v>94</v>
      </c>
      <c r="H30" s="21"/>
      <c r="I30" s="22" t="str">
        <f>IF(N(H30)&gt;0,H30*G30,"")</f>
        <v/>
      </c>
      <c r="J30" t="str">
        <f>IF(N(H30)&gt;0,A30,"")</f>
        <v/>
      </c>
    </row>
    <row r="31">
      <c r="A31" s="18">
        <v>21</v>
      </c>
      <c r="B31" s="16" t="inlineStr">
        <is>
          <t xml:space="preserve">Арки (стели)</t>
        </is>
      </c>
      <c r="C31" s="16" t="inlineStr">
        <is>
          <t xml:space="preserve">90 × 45 × 8</t>
        </is>
      </c>
      <c r="D31" s="25"/>
      <c r="E31" s="16" t="inlineStr">
        <is>
          <t xml:space="preserve">лезники</t>
        </is>
      </c>
      <c r="F31" s="18" t="inlineStr">
        <is>
          <t xml:space="preserve">шт.</t>
        </is>
      </c>
      <c r="G31" s="19">
        <v>94</v>
      </c>
      <c r="H31" s="21"/>
      <c r="I31" s="22" t="str">
        <f>IF(N(H31)&gt;0,H31*G31,"")</f>
        <v/>
      </c>
      <c r="J31" t="str">
        <f>IF(N(H31)&gt;0,A31,"")</f>
        <v/>
      </c>
    </row>
    <row r="32">
      <c r="A32" s="28">
        <v>22</v>
      </c>
      <c r="B32" s="26" t="inlineStr">
        <is>
          <t xml:space="preserve">Арки (стели)</t>
        </is>
      </c>
      <c r="C32" s="26" t="inlineStr">
        <is>
          <t xml:space="preserve">90 × 50 × 8</t>
        </is>
      </c>
      <c r="D32" s="23"/>
      <c r="E32" s="26" t="inlineStr">
        <is>
          <t xml:space="preserve">габро</t>
        </is>
      </c>
      <c r="F32" s="28" t="inlineStr">
        <is>
          <t xml:space="preserve">шт.</t>
        </is>
      </c>
      <c r="G32" s="29">
        <v>108</v>
      </c>
      <c r="H32" s="21"/>
      <c r="I32" s="31" t="str">
        <f>IF(N(H32)&gt;0,H32*G32,"")</f>
        <v/>
      </c>
      <c r="J32" t="str">
        <f>IF(N(H32)&gt;0,A32,"")</f>
        <v/>
      </c>
    </row>
    <row r="33">
      <c r="A33" s="28">
        <v>23</v>
      </c>
      <c r="B33" s="26" t="inlineStr">
        <is>
          <t xml:space="preserve">Арки (стели)</t>
        </is>
      </c>
      <c r="C33" s="26" t="inlineStr">
        <is>
          <t xml:space="preserve">90 × 50 × 8</t>
        </is>
      </c>
      <c r="D33" s="24"/>
      <c r="E33" s="26" t="inlineStr">
        <is>
          <t xml:space="preserve">покостівка</t>
        </is>
      </c>
      <c r="F33" s="28" t="inlineStr">
        <is>
          <t xml:space="preserve">шт.</t>
        </is>
      </c>
      <c r="G33" s="29">
        <v>104</v>
      </c>
      <c r="H33" s="21"/>
      <c r="I33" s="31" t="str">
        <f>IF(N(H33)&gt;0,H33*G33,"")</f>
        <v/>
      </c>
      <c r="J33" t="str">
        <f>IF(N(H33)&gt;0,A33,"")</f>
        <v/>
      </c>
    </row>
    <row r="34">
      <c r="A34" s="28">
        <v>24</v>
      </c>
      <c r="B34" s="26" t="inlineStr">
        <is>
          <t xml:space="preserve">Арки (стели)</t>
        </is>
      </c>
      <c r="C34" s="26" t="inlineStr">
        <is>
          <t xml:space="preserve">90 × 50 × 8</t>
        </is>
      </c>
      <c r="D34" s="25"/>
      <c r="E34" s="26" t="inlineStr">
        <is>
          <t xml:space="preserve">лезники</t>
        </is>
      </c>
      <c r="F34" s="28" t="inlineStr">
        <is>
          <t xml:space="preserve">шт.</t>
        </is>
      </c>
      <c r="G34" s="29">
        <v>104</v>
      </c>
      <c r="H34" s="21"/>
      <c r="I34" s="31" t="str">
        <f>IF(N(H34)&gt;0,H34*G34,"")</f>
        <v/>
      </c>
      <c r="J34" t="str">
        <f>IF(N(H34)&gt;0,A34,"")</f>
        <v/>
      </c>
    </row>
    <row r="35">
      <c r="A35" s="18">
        <v>25</v>
      </c>
      <c r="B35" s="16" t="inlineStr">
        <is>
          <t xml:space="preserve">Арки (стели)</t>
        </is>
      </c>
      <c r="C35" s="16" t="inlineStr">
        <is>
          <t xml:space="preserve">100 × 45 × 5</t>
        </is>
      </c>
      <c r="D35" s="23"/>
      <c r="E35" s="16" t="inlineStr">
        <is>
          <t xml:space="preserve">габро</t>
        </is>
      </c>
      <c r="F35" s="18" t="inlineStr">
        <is>
          <t xml:space="preserve">шт.</t>
        </is>
      </c>
      <c r="G35" s="19">
        <v>68</v>
      </c>
      <c r="H35" s="21"/>
      <c r="I35" s="22" t="str">
        <f>IF(N(H35)&gt;0,H35*G35,"")</f>
        <v/>
      </c>
      <c r="J35" t="str">
        <f>IF(N(H35)&gt;0,A35,"")</f>
        <v/>
      </c>
    </row>
    <row r="36">
      <c r="A36" s="18">
        <v>26</v>
      </c>
      <c r="B36" s="16" t="inlineStr">
        <is>
          <t xml:space="preserve">Арки (стели)</t>
        </is>
      </c>
      <c r="C36" s="16" t="inlineStr">
        <is>
          <t xml:space="preserve">100 × 45 × 5</t>
        </is>
      </c>
      <c r="D36" s="24"/>
      <c r="E36" s="16" t="inlineStr">
        <is>
          <t xml:space="preserve">покостівка</t>
        </is>
      </c>
      <c r="F36" s="18" t="inlineStr">
        <is>
          <t xml:space="preserve">шт.</t>
        </is>
      </c>
      <c r="G36" s="19">
        <v>65</v>
      </c>
      <c r="H36" s="21"/>
      <c r="I36" s="22" t="str">
        <f>IF(N(H36)&gt;0,H36*G36,"")</f>
        <v/>
      </c>
      <c r="J36" t="str">
        <f>IF(N(H36)&gt;0,A36,"")</f>
        <v/>
      </c>
    </row>
    <row r="37">
      <c r="A37" s="18">
        <v>27</v>
      </c>
      <c r="B37" s="16" t="inlineStr">
        <is>
          <t xml:space="preserve">Арки (стели)</t>
        </is>
      </c>
      <c r="C37" s="16" t="inlineStr">
        <is>
          <t xml:space="preserve">100 × 45 × 5</t>
        </is>
      </c>
      <c r="D37" s="25"/>
      <c r="E37" s="16" t="inlineStr">
        <is>
          <t xml:space="preserve">лезники</t>
        </is>
      </c>
      <c r="F37" s="18" t="inlineStr">
        <is>
          <t xml:space="preserve">шт.</t>
        </is>
      </c>
      <c r="G37" s="19">
        <v>65</v>
      </c>
      <c r="H37" s="21"/>
      <c r="I37" s="22" t="str">
        <f>IF(N(H37)&gt;0,H37*G37,"")</f>
        <v/>
      </c>
      <c r="J37" t="str">
        <f>IF(N(H37)&gt;0,A37,"")</f>
        <v/>
      </c>
    </row>
    <row r="38">
      <c r="A38" s="28">
        <v>28</v>
      </c>
      <c r="B38" s="26" t="inlineStr">
        <is>
          <t xml:space="preserve">Арки (стели)</t>
        </is>
      </c>
      <c r="C38" s="26" t="inlineStr">
        <is>
          <t xml:space="preserve">100 × 45 × 8</t>
        </is>
      </c>
      <c r="D38" s="23"/>
      <c r="E38" s="26" t="inlineStr">
        <is>
          <t xml:space="preserve">габро</t>
        </is>
      </c>
      <c r="F38" s="28" t="inlineStr">
        <is>
          <t xml:space="preserve">шт.</t>
        </is>
      </c>
      <c r="G38" s="29">
        <v>108</v>
      </c>
      <c r="H38" s="21"/>
      <c r="I38" s="31" t="str">
        <f>IF(N(H38)&gt;0,H38*G38,"")</f>
        <v/>
      </c>
      <c r="J38" t="str">
        <f>IF(N(H38)&gt;0,A38,"")</f>
        <v/>
      </c>
    </row>
    <row r="39">
      <c r="A39" s="28">
        <v>29</v>
      </c>
      <c r="B39" s="26" t="inlineStr">
        <is>
          <t xml:space="preserve">Арки (стели)</t>
        </is>
      </c>
      <c r="C39" s="26" t="inlineStr">
        <is>
          <t xml:space="preserve">100 × 45 × 8</t>
        </is>
      </c>
      <c r="D39" s="24"/>
      <c r="E39" s="26" t="inlineStr">
        <is>
          <t xml:space="preserve">покостівка</t>
        </is>
      </c>
      <c r="F39" s="28" t="inlineStr">
        <is>
          <t xml:space="preserve">шт.</t>
        </is>
      </c>
      <c r="G39" s="29">
        <v>104</v>
      </c>
      <c r="H39" s="21"/>
      <c r="I39" s="31" t="str">
        <f>IF(N(H39)&gt;0,H39*G39,"")</f>
        <v/>
      </c>
      <c r="J39" t="str">
        <f>IF(N(H39)&gt;0,A39,"")</f>
        <v/>
      </c>
    </row>
    <row r="40">
      <c r="A40" s="28">
        <v>30</v>
      </c>
      <c r="B40" s="26" t="inlineStr">
        <is>
          <t xml:space="preserve">Арки (стели)</t>
        </is>
      </c>
      <c r="C40" s="26" t="inlineStr">
        <is>
          <t xml:space="preserve">100 × 45 × 8</t>
        </is>
      </c>
      <c r="D40" s="25"/>
      <c r="E40" s="26" t="inlineStr">
        <is>
          <t xml:space="preserve">лезники</t>
        </is>
      </c>
      <c r="F40" s="28" t="inlineStr">
        <is>
          <t xml:space="preserve">шт.</t>
        </is>
      </c>
      <c r="G40" s="29">
        <v>104</v>
      </c>
      <c r="H40" s="21"/>
      <c r="I40" s="31" t="str">
        <f>IF(N(H40)&gt;0,H40*G40,"")</f>
        <v/>
      </c>
      <c r="J40" t="str">
        <f>IF(N(H40)&gt;0,A40,"")</f>
        <v/>
      </c>
    </row>
    <row r="41">
      <c r="A41" s="18">
        <v>31</v>
      </c>
      <c r="B41" s="16" t="inlineStr">
        <is>
          <t xml:space="preserve">Арки (стели)</t>
        </is>
      </c>
      <c r="C41" s="16" t="inlineStr">
        <is>
          <t xml:space="preserve">100 × 50 × 5</t>
        </is>
      </c>
      <c r="D41" s="23"/>
      <c r="E41" s="16" t="inlineStr">
        <is>
          <t xml:space="preserve">габро</t>
        </is>
      </c>
      <c r="F41" s="18" t="inlineStr">
        <is>
          <t xml:space="preserve">шт.</t>
        </is>
      </c>
      <c r="G41" s="19">
        <v>75</v>
      </c>
      <c r="H41" s="21"/>
      <c r="I41" s="22" t="str">
        <f>IF(N(H41)&gt;0,H41*G41,"")</f>
        <v/>
      </c>
      <c r="J41" t="str">
        <f>IF(N(H41)&gt;0,A41,"")</f>
        <v/>
      </c>
    </row>
    <row r="42">
      <c r="A42" s="18">
        <v>32</v>
      </c>
      <c r="B42" s="16" t="inlineStr">
        <is>
          <t xml:space="preserve">Арки (стели)</t>
        </is>
      </c>
      <c r="C42" s="16" t="inlineStr">
        <is>
          <t xml:space="preserve">100 × 50 × 5</t>
        </is>
      </c>
      <c r="D42" s="24"/>
      <c r="E42" s="16" t="inlineStr">
        <is>
          <t xml:space="preserve">покостівка</t>
        </is>
      </c>
      <c r="F42" s="18" t="inlineStr">
        <is>
          <t xml:space="preserve">шт.</t>
        </is>
      </c>
      <c r="G42" s="19">
        <v>73</v>
      </c>
      <c r="H42" s="21"/>
      <c r="I42" s="22" t="str">
        <f>IF(N(H42)&gt;0,H42*G42,"")</f>
        <v/>
      </c>
      <c r="J42" t="str">
        <f>IF(N(H42)&gt;0,A42,"")</f>
        <v/>
      </c>
    </row>
    <row r="43">
      <c r="A43" s="18">
        <v>33</v>
      </c>
      <c r="B43" s="16" t="inlineStr">
        <is>
          <t xml:space="preserve">Арки (стели)</t>
        </is>
      </c>
      <c r="C43" s="16" t="inlineStr">
        <is>
          <t xml:space="preserve">100 × 50 × 5</t>
        </is>
      </c>
      <c r="D43" s="25"/>
      <c r="E43" s="16" t="inlineStr">
        <is>
          <t xml:space="preserve">лезники</t>
        </is>
      </c>
      <c r="F43" s="18" t="inlineStr">
        <is>
          <t xml:space="preserve">шт.</t>
        </is>
      </c>
      <c r="G43" s="19">
        <v>73</v>
      </c>
      <c r="H43" s="21"/>
      <c r="I43" s="22" t="str">
        <f>IF(N(H43)&gt;0,H43*G43,"")</f>
        <v/>
      </c>
      <c r="J43" t="str">
        <f>IF(N(H43)&gt;0,A43,"")</f>
        <v/>
      </c>
    </row>
    <row r="44">
      <c r="A44" s="28">
        <v>34</v>
      </c>
      <c r="B44" s="26" t="inlineStr">
        <is>
          <t xml:space="preserve">Арки (стели)</t>
        </is>
      </c>
      <c r="C44" s="26" t="inlineStr">
        <is>
          <t xml:space="preserve">100 × 50 × 8</t>
        </is>
      </c>
      <c r="D44" s="23"/>
      <c r="E44" s="26" t="inlineStr">
        <is>
          <t xml:space="preserve">габро</t>
        </is>
      </c>
      <c r="F44" s="28" t="inlineStr">
        <is>
          <t xml:space="preserve">шт.</t>
        </is>
      </c>
      <c r="G44" s="29">
        <v>120</v>
      </c>
      <c r="H44" s="21"/>
      <c r="I44" s="31" t="str">
        <f>IF(N(H44)&gt;0,H44*G44,"")</f>
        <v/>
      </c>
      <c r="J44" t="str">
        <f>IF(N(H44)&gt;0,A44,"")</f>
        <v/>
      </c>
    </row>
    <row r="45">
      <c r="A45" s="28">
        <v>35</v>
      </c>
      <c r="B45" s="26" t="inlineStr">
        <is>
          <t xml:space="preserve">Арки (стели)</t>
        </is>
      </c>
      <c r="C45" s="26" t="inlineStr">
        <is>
          <t xml:space="preserve">100 × 50 × 8</t>
        </is>
      </c>
      <c r="D45" s="24"/>
      <c r="E45" s="26" t="inlineStr">
        <is>
          <t xml:space="preserve">покостівка</t>
        </is>
      </c>
      <c r="F45" s="28" t="inlineStr">
        <is>
          <t xml:space="preserve">шт.</t>
        </is>
      </c>
      <c r="G45" s="29">
        <v>116</v>
      </c>
      <c r="H45" s="21"/>
      <c r="I45" s="31" t="str">
        <f>IF(N(H45)&gt;0,H45*G45,"")</f>
        <v/>
      </c>
      <c r="J45" t="str">
        <f>IF(N(H45)&gt;0,A45,"")</f>
        <v/>
      </c>
    </row>
    <row r="46">
      <c r="A46" s="28">
        <v>36</v>
      </c>
      <c r="B46" s="26" t="inlineStr">
        <is>
          <t xml:space="preserve">Арки (стели)</t>
        </is>
      </c>
      <c r="C46" s="26" t="inlineStr">
        <is>
          <t xml:space="preserve">100 × 50 × 8</t>
        </is>
      </c>
      <c r="D46" s="25"/>
      <c r="E46" s="26" t="inlineStr">
        <is>
          <t xml:space="preserve">лезники</t>
        </is>
      </c>
      <c r="F46" s="28" t="inlineStr">
        <is>
          <t xml:space="preserve">шт.</t>
        </is>
      </c>
      <c r="G46" s="29">
        <v>116</v>
      </c>
      <c r="H46" s="21"/>
      <c r="I46" s="31" t="str">
        <f>IF(N(H46)&gt;0,H46*G46,"")</f>
        <v/>
      </c>
      <c r="J46" t="str">
        <f>IF(N(H46)&gt;0,A46,"")</f>
        <v/>
      </c>
    </row>
    <row r="47">
      <c r="A47" s="18">
        <v>37</v>
      </c>
      <c r="B47" s="16" t="inlineStr">
        <is>
          <t xml:space="preserve">Арки (стели)</t>
        </is>
      </c>
      <c r="C47" s="16" t="inlineStr">
        <is>
          <t xml:space="preserve">100 × 50 × 10</t>
        </is>
      </c>
      <c r="D47" s="23"/>
      <c r="E47" s="16" t="inlineStr">
        <is>
          <t xml:space="preserve">габро</t>
        </is>
      </c>
      <c r="F47" s="18" t="inlineStr">
        <is>
          <t xml:space="preserve">шт.</t>
        </is>
      </c>
      <c r="G47" s="19">
        <v>150</v>
      </c>
      <c r="H47" s="21"/>
      <c r="I47" s="22" t="str">
        <f>IF(N(H47)&gt;0,H47*G47,"")</f>
        <v/>
      </c>
      <c r="J47" t="str">
        <f>IF(N(H47)&gt;0,A47,"")</f>
        <v/>
      </c>
    </row>
    <row r="48">
      <c r="A48" s="18">
        <v>38</v>
      </c>
      <c r="B48" s="16" t="inlineStr">
        <is>
          <t xml:space="preserve">Арки (стели)</t>
        </is>
      </c>
      <c r="C48" s="16" t="inlineStr">
        <is>
          <t xml:space="preserve">100 × 50 × 10</t>
        </is>
      </c>
      <c r="D48" s="24"/>
      <c r="E48" s="16" t="inlineStr">
        <is>
          <t xml:space="preserve">покостівка</t>
        </is>
      </c>
      <c r="F48" s="18" t="inlineStr">
        <is>
          <t xml:space="preserve">шт.</t>
        </is>
      </c>
      <c r="G48" s="19">
        <v>145</v>
      </c>
      <c r="H48" s="21"/>
      <c r="I48" s="22" t="str">
        <f>IF(N(H48)&gt;0,H48*G48,"")</f>
        <v/>
      </c>
      <c r="J48" t="str">
        <f>IF(N(H48)&gt;0,A48,"")</f>
        <v/>
      </c>
    </row>
    <row r="49">
      <c r="A49" s="18">
        <v>39</v>
      </c>
      <c r="B49" s="16" t="inlineStr">
        <is>
          <t xml:space="preserve">Арки (стели)</t>
        </is>
      </c>
      <c r="C49" s="16" t="inlineStr">
        <is>
          <t xml:space="preserve">100 × 50 × 10</t>
        </is>
      </c>
      <c r="D49" s="25"/>
      <c r="E49" s="16" t="inlineStr">
        <is>
          <t xml:space="preserve">лезники</t>
        </is>
      </c>
      <c r="F49" s="18" t="inlineStr">
        <is>
          <t xml:space="preserve">шт.</t>
        </is>
      </c>
      <c r="G49" s="19">
        <v>145</v>
      </c>
      <c r="H49" s="21"/>
      <c r="I49" s="22" t="str">
        <f>IF(N(H49)&gt;0,H49*G49,"")</f>
        <v/>
      </c>
      <c r="J49" t="str">
        <f>IF(N(H49)&gt;0,A49,"")</f>
        <v/>
      </c>
    </row>
    <row r="50">
      <c r="A50" s="28">
        <v>40</v>
      </c>
      <c r="B50" s="26" t="inlineStr">
        <is>
          <t xml:space="preserve">Арки (стели)</t>
        </is>
      </c>
      <c r="C50" s="26" t="inlineStr">
        <is>
          <t xml:space="preserve">100 × 55 × 8</t>
        </is>
      </c>
      <c r="D50" s="23"/>
      <c r="E50" s="26" t="inlineStr">
        <is>
          <t xml:space="preserve">габро</t>
        </is>
      </c>
      <c r="F50" s="28" t="inlineStr">
        <is>
          <t xml:space="preserve">шт.</t>
        </is>
      </c>
      <c r="G50" s="29">
        <v>132</v>
      </c>
      <c r="H50" s="21"/>
      <c r="I50" s="31" t="str">
        <f>IF(N(H50)&gt;0,H50*G50,"")</f>
        <v/>
      </c>
      <c r="J50" t="str">
        <f>IF(N(H50)&gt;0,A50,"")</f>
        <v/>
      </c>
    </row>
    <row r="51">
      <c r="A51" s="28">
        <v>41</v>
      </c>
      <c r="B51" s="26" t="inlineStr">
        <is>
          <t xml:space="preserve">Арки (стели)</t>
        </is>
      </c>
      <c r="C51" s="26" t="inlineStr">
        <is>
          <t xml:space="preserve">100 × 55 × 8</t>
        </is>
      </c>
      <c r="D51" s="24"/>
      <c r="E51" s="26" t="inlineStr">
        <is>
          <t xml:space="preserve">покостівка</t>
        </is>
      </c>
      <c r="F51" s="28" t="inlineStr">
        <is>
          <t xml:space="preserve">шт.</t>
        </is>
      </c>
      <c r="G51" s="29">
        <v>128</v>
      </c>
      <c r="H51" s="21"/>
      <c r="I51" s="31" t="str">
        <f>IF(N(H51)&gt;0,H51*G51,"")</f>
        <v/>
      </c>
      <c r="J51" t="str">
        <f>IF(N(H51)&gt;0,A51,"")</f>
        <v/>
      </c>
    </row>
    <row r="52">
      <c r="A52" s="28">
        <v>42</v>
      </c>
      <c r="B52" s="26" t="inlineStr">
        <is>
          <t xml:space="preserve">Арки (стели)</t>
        </is>
      </c>
      <c r="C52" s="26" t="inlineStr">
        <is>
          <t xml:space="preserve">100 × 55 × 8</t>
        </is>
      </c>
      <c r="D52" s="25"/>
      <c r="E52" s="26" t="inlineStr">
        <is>
          <t xml:space="preserve">лезники</t>
        </is>
      </c>
      <c r="F52" s="28" t="inlineStr">
        <is>
          <t xml:space="preserve">шт.</t>
        </is>
      </c>
      <c r="G52" s="29">
        <v>128</v>
      </c>
      <c r="H52" s="21"/>
      <c r="I52" s="31" t="str">
        <f>IF(N(H52)&gt;0,H52*G52,"")</f>
        <v/>
      </c>
      <c r="J52" t="str">
        <f>IF(N(H52)&gt;0,A52,"")</f>
        <v/>
      </c>
    </row>
    <row r="53">
      <c r="A53" s="18">
        <v>43</v>
      </c>
      <c r="B53" s="16" t="inlineStr">
        <is>
          <t xml:space="preserve">Арки (стели)</t>
        </is>
      </c>
      <c r="C53" s="16" t="inlineStr">
        <is>
          <t xml:space="preserve">100 × 60 × 8</t>
        </is>
      </c>
      <c r="D53" s="23"/>
      <c r="E53" s="16" t="inlineStr">
        <is>
          <t xml:space="preserve">габро</t>
        </is>
      </c>
      <c r="F53" s="18" t="inlineStr">
        <is>
          <t xml:space="preserve">шт.</t>
        </is>
      </c>
      <c r="G53" s="19">
        <v>144</v>
      </c>
      <c r="H53" s="21"/>
      <c r="I53" s="22" t="str">
        <f>IF(N(H53)&gt;0,H53*G53,"")</f>
        <v/>
      </c>
      <c r="J53" t="str">
        <f>IF(N(H53)&gt;0,A53,"")</f>
        <v/>
      </c>
    </row>
    <row r="54">
      <c r="A54" s="18">
        <v>44</v>
      </c>
      <c r="B54" s="16" t="inlineStr">
        <is>
          <t xml:space="preserve">Арки (стели)</t>
        </is>
      </c>
      <c r="C54" s="16" t="inlineStr">
        <is>
          <t xml:space="preserve">100 × 60 × 8</t>
        </is>
      </c>
      <c r="D54" s="24"/>
      <c r="E54" s="16" t="inlineStr">
        <is>
          <t xml:space="preserve">покостівка</t>
        </is>
      </c>
      <c r="F54" s="18" t="inlineStr">
        <is>
          <t xml:space="preserve">шт.</t>
        </is>
      </c>
      <c r="G54" s="19">
        <v>139</v>
      </c>
      <c r="H54" s="21"/>
      <c r="I54" s="22" t="str">
        <f>IF(N(H54)&gt;0,H54*G54,"")</f>
        <v/>
      </c>
      <c r="J54" t="str">
        <f>IF(N(H54)&gt;0,A54,"")</f>
        <v/>
      </c>
    </row>
    <row r="55">
      <c r="A55" s="18">
        <v>45</v>
      </c>
      <c r="B55" s="16" t="inlineStr">
        <is>
          <t xml:space="preserve">Арки (стели)</t>
        </is>
      </c>
      <c r="C55" s="16" t="inlineStr">
        <is>
          <t xml:space="preserve">100 × 60 × 8</t>
        </is>
      </c>
      <c r="D55" s="25"/>
      <c r="E55" s="16" t="inlineStr">
        <is>
          <t xml:space="preserve">лезники</t>
        </is>
      </c>
      <c r="F55" s="18" t="inlineStr">
        <is>
          <t xml:space="preserve">шт.</t>
        </is>
      </c>
      <c r="G55" s="19">
        <v>139</v>
      </c>
      <c r="H55" s="21"/>
      <c r="I55" s="22" t="str">
        <f>IF(N(H55)&gt;0,H55*G55,"")</f>
        <v/>
      </c>
      <c r="J55" t="str">
        <f>IF(N(H55)&gt;0,A55,"")</f>
        <v/>
      </c>
    </row>
    <row r="56">
      <c r="A56" s="28">
        <v>46</v>
      </c>
      <c r="B56" s="26" t="inlineStr">
        <is>
          <t xml:space="preserve">Арки (стели)</t>
        </is>
      </c>
      <c r="C56" s="26" t="inlineStr">
        <is>
          <t xml:space="preserve">110 × 50 × 5</t>
        </is>
      </c>
      <c r="D56" s="23"/>
      <c r="E56" s="26" t="inlineStr">
        <is>
          <t xml:space="preserve">габро</t>
        </is>
      </c>
      <c r="F56" s="28" t="inlineStr">
        <is>
          <t xml:space="preserve">шт.</t>
        </is>
      </c>
      <c r="G56" s="29">
        <v>83</v>
      </c>
      <c r="H56" s="21"/>
      <c r="I56" s="31" t="str">
        <f>IF(N(H56)&gt;0,H56*G56,"")</f>
        <v/>
      </c>
      <c r="J56" t="str">
        <f>IF(N(H56)&gt;0,A56,"")</f>
        <v/>
      </c>
    </row>
    <row r="57">
      <c r="A57" s="28">
        <v>47</v>
      </c>
      <c r="B57" s="26" t="inlineStr">
        <is>
          <t xml:space="preserve">Арки (стели)</t>
        </is>
      </c>
      <c r="C57" s="26" t="inlineStr">
        <is>
          <t xml:space="preserve">110 × 50 × 5</t>
        </is>
      </c>
      <c r="D57" s="24"/>
      <c r="E57" s="26" t="inlineStr">
        <is>
          <t xml:space="preserve">покостівка</t>
        </is>
      </c>
      <c r="F57" s="28" t="inlineStr">
        <is>
          <t xml:space="preserve">шт.</t>
        </is>
      </c>
      <c r="G57" s="29">
        <v>80</v>
      </c>
      <c r="H57" s="21"/>
      <c r="I57" s="31" t="str">
        <f>IF(N(H57)&gt;0,H57*G57,"")</f>
        <v/>
      </c>
      <c r="J57" t="str">
        <f>IF(N(H57)&gt;0,A57,"")</f>
        <v/>
      </c>
    </row>
    <row r="58">
      <c r="A58" s="28">
        <v>48</v>
      </c>
      <c r="B58" s="26" t="inlineStr">
        <is>
          <t xml:space="preserve">Арки (стели)</t>
        </is>
      </c>
      <c r="C58" s="26" t="inlineStr">
        <is>
          <t xml:space="preserve">110 × 50 × 5</t>
        </is>
      </c>
      <c r="D58" s="25"/>
      <c r="E58" s="26" t="inlineStr">
        <is>
          <t xml:space="preserve">лезники</t>
        </is>
      </c>
      <c r="F58" s="28" t="inlineStr">
        <is>
          <t xml:space="preserve">шт.</t>
        </is>
      </c>
      <c r="G58" s="29">
        <v>80</v>
      </c>
      <c r="H58" s="21"/>
      <c r="I58" s="31" t="str">
        <f>IF(N(H58)&gt;0,H58*G58,"")</f>
        <v/>
      </c>
      <c r="J58" t="str">
        <f>IF(N(H58)&gt;0,A58,"")</f>
        <v/>
      </c>
    </row>
    <row r="59">
      <c r="A59" s="18">
        <v>49</v>
      </c>
      <c r="B59" s="16" t="inlineStr">
        <is>
          <t xml:space="preserve">Арки (стели)</t>
        </is>
      </c>
      <c r="C59" s="16" t="inlineStr">
        <is>
          <t xml:space="preserve">110 × 50 × 8</t>
        </is>
      </c>
      <c r="D59" s="23"/>
      <c r="E59" s="16" t="inlineStr">
        <is>
          <t xml:space="preserve">габро</t>
        </is>
      </c>
      <c r="F59" s="18" t="inlineStr">
        <is>
          <t xml:space="preserve">шт.</t>
        </is>
      </c>
      <c r="G59" s="19">
        <v>132</v>
      </c>
      <c r="H59" s="21"/>
      <c r="I59" s="22" t="str">
        <f>IF(N(H59)&gt;0,H59*G59,"")</f>
        <v/>
      </c>
      <c r="J59" t="str">
        <f>IF(N(H59)&gt;0,A59,"")</f>
        <v/>
      </c>
    </row>
    <row r="60">
      <c r="A60" s="18">
        <v>50</v>
      </c>
      <c r="B60" s="16" t="inlineStr">
        <is>
          <t xml:space="preserve">Арки (стели)</t>
        </is>
      </c>
      <c r="C60" s="16" t="inlineStr">
        <is>
          <t xml:space="preserve">110 × 50 × 8</t>
        </is>
      </c>
      <c r="D60" s="24"/>
      <c r="E60" s="16" t="inlineStr">
        <is>
          <t xml:space="preserve">покостівка</t>
        </is>
      </c>
      <c r="F60" s="18" t="inlineStr">
        <is>
          <t xml:space="preserve">шт.</t>
        </is>
      </c>
      <c r="G60" s="19">
        <v>128</v>
      </c>
      <c r="H60" s="21"/>
      <c r="I60" s="22" t="str">
        <f>IF(N(H60)&gt;0,H60*G60,"")</f>
        <v/>
      </c>
      <c r="J60" t="str">
        <f>IF(N(H60)&gt;0,A60,"")</f>
        <v/>
      </c>
    </row>
    <row r="61">
      <c r="A61" s="18">
        <v>51</v>
      </c>
      <c r="B61" s="16" t="inlineStr">
        <is>
          <t xml:space="preserve">Арки (стели)</t>
        </is>
      </c>
      <c r="C61" s="16" t="inlineStr">
        <is>
          <t xml:space="preserve">110 × 50 × 8</t>
        </is>
      </c>
      <c r="D61" s="25"/>
      <c r="E61" s="16" t="inlineStr">
        <is>
          <t xml:space="preserve">лезники</t>
        </is>
      </c>
      <c r="F61" s="18" t="inlineStr">
        <is>
          <t xml:space="preserve">шт.</t>
        </is>
      </c>
      <c r="G61" s="19">
        <v>128</v>
      </c>
      <c r="H61" s="21"/>
      <c r="I61" s="22" t="str">
        <f>IF(N(H61)&gt;0,H61*G61,"")</f>
        <v/>
      </c>
      <c r="J61" t="str">
        <f>IF(N(H61)&gt;0,A61,"")</f>
        <v/>
      </c>
    </row>
    <row r="62">
      <c r="A62" s="28">
        <v>52</v>
      </c>
      <c r="B62" s="26" t="inlineStr">
        <is>
          <t xml:space="preserve">Арки (стели)</t>
        </is>
      </c>
      <c r="C62" s="26" t="inlineStr">
        <is>
          <t xml:space="preserve">110 × 55 × 5</t>
        </is>
      </c>
      <c r="D62" s="23"/>
      <c r="E62" s="26" t="inlineStr">
        <is>
          <t xml:space="preserve">габро</t>
        </is>
      </c>
      <c r="F62" s="28" t="inlineStr">
        <is>
          <t xml:space="preserve">шт.</t>
        </is>
      </c>
      <c r="G62" s="29">
        <v>91</v>
      </c>
      <c r="H62" s="21"/>
      <c r="I62" s="31" t="str">
        <f>IF(N(H62)&gt;0,H62*G62,"")</f>
        <v/>
      </c>
      <c r="J62" t="str">
        <f>IF(N(H62)&gt;0,A62,"")</f>
        <v/>
      </c>
    </row>
    <row r="63">
      <c r="A63" s="28">
        <v>53</v>
      </c>
      <c r="B63" s="26" t="inlineStr">
        <is>
          <t xml:space="preserve">Арки (стели)</t>
        </is>
      </c>
      <c r="C63" s="26" t="inlineStr">
        <is>
          <t xml:space="preserve">110 × 55 × 5</t>
        </is>
      </c>
      <c r="D63" s="24"/>
      <c r="E63" s="26" t="inlineStr">
        <is>
          <t xml:space="preserve">покостівка</t>
        </is>
      </c>
      <c r="F63" s="28" t="inlineStr">
        <is>
          <t xml:space="preserve">шт.</t>
        </is>
      </c>
      <c r="G63" s="29">
        <v>88</v>
      </c>
      <c r="H63" s="21"/>
      <c r="I63" s="31" t="str">
        <f>IF(N(H63)&gt;0,H63*G63,"")</f>
        <v/>
      </c>
      <c r="J63" t="str">
        <f>IF(N(H63)&gt;0,A63,"")</f>
        <v/>
      </c>
    </row>
    <row r="64">
      <c r="A64" s="28">
        <v>54</v>
      </c>
      <c r="B64" s="26" t="inlineStr">
        <is>
          <t xml:space="preserve">Арки (стели)</t>
        </is>
      </c>
      <c r="C64" s="26" t="inlineStr">
        <is>
          <t xml:space="preserve">110 × 55 × 5</t>
        </is>
      </c>
      <c r="D64" s="25"/>
      <c r="E64" s="26" t="inlineStr">
        <is>
          <t xml:space="preserve">лезники</t>
        </is>
      </c>
      <c r="F64" s="28" t="inlineStr">
        <is>
          <t xml:space="preserve">шт.</t>
        </is>
      </c>
      <c r="G64" s="29">
        <v>88</v>
      </c>
      <c r="H64" s="21"/>
      <c r="I64" s="31" t="str">
        <f>IF(N(H64)&gt;0,H64*G64,"")</f>
        <v/>
      </c>
      <c r="J64" t="str">
        <f>IF(N(H64)&gt;0,A64,"")</f>
        <v/>
      </c>
    </row>
    <row r="65">
      <c r="A65" s="18">
        <v>55</v>
      </c>
      <c r="B65" s="16" t="inlineStr">
        <is>
          <t xml:space="preserve">Арки (стели)</t>
        </is>
      </c>
      <c r="C65" s="16" t="inlineStr">
        <is>
          <t xml:space="preserve">110 × 55 × 8</t>
        </is>
      </c>
      <c r="D65" s="23"/>
      <c r="E65" s="16" t="inlineStr">
        <is>
          <t xml:space="preserve">габро</t>
        </is>
      </c>
      <c r="F65" s="18" t="inlineStr">
        <is>
          <t xml:space="preserve">шт.</t>
        </is>
      </c>
      <c r="G65" s="19">
        <v>145</v>
      </c>
      <c r="H65" s="21"/>
      <c r="I65" s="22" t="str">
        <f>IF(N(H65)&gt;0,H65*G65,"")</f>
        <v/>
      </c>
      <c r="J65" t="str">
        <f>IF(N(H65)&gt;0,A65,"")</f>
        <v/>
      </c>
    </row>
    <row r="66">
      <c r="A66" s="18">
        <v>56</v>
      </c>
      <c r="B66" s="16" t="inlineStr">
        <is>
          <t xml:space="preserve">Арки (стели)</t>
        </is>
      </c>
      <c r="C66" s="16" t="inlineStr">
        <is>
          <t xml:space="preserve">110 × 55 × 8</t>
        </is>
      </c>
      <c r="D66" s="24"/>
      <c r="E66" s="16" t="inlineStr">
        <is>
          <t xml:space="preserve">покостівка</t>
        </is>
      </c>
      <c r="F66" s="18" t="inlineStr">
        <is>
          <t xml:space="preserve">шт.</t>
        </is>
      </c>
      <c r="G66" s="19">
        <v>140</v>
      </c>
      <c r="H66" s="21"/>
      <c r="I66" s="22" t="str">
        <f>IF(N(H66)&gt;0,H66*G66,"")</f>
        <v/>
      </c>
      <c r="J66" t="str">
        <f>IF(N(H66)&gt;0,A66,"")</f>
        <v/>
      </c>
    </row>
    <row r="67">
      <c r="A67" s="18">
        <v>57</v>
      </c>
      <c r="B67" s="16" t="inlineStr">
        <is>
          <t xml:space="preserve">Арки (стели)</t>
        </is>
      </c>
      <c r="C67" s="16" t="inlineStr">
        <is>
          <t xml:space="preserve">110 × 55 × 8</t>
        </is>
      </c>
      <c r="D67" s="25"/>
      <c r="E67" s="16" t="inlineStr">
        <is>
          <t xml:space="preserve">лезники</t>
        </is>
      </c>
      <c r="F67" s="18" t="inlineStr">
        <is>
          <t xml:space="preserve">шт.</t>
        </is>
      </c>
      <c r="G67" s="19">
        <v>140</v>
      </c>
      <c r="H67" s="21"/>
      <c r="I67" s="22" t="str">
        <f>IF(N(H67)&gt;0,H67*G67,"")</f>
        <v/>
      </c>
      <c r="J67" t="str">
        <f>IF(N(H67)&gt;0,A67,"")</f>
        <v/>
      </c>
    </row>
    <row r="68">
      <c r="A68" s="28">
        <v>58</v>
      </c>
      <c r="B68" s="26" t="inlineStr">
        <is>
          <t xml:space="preserve">Арки (стели)</t>
        </is>
      </c>
      <c r="C68" s="26" t="inlineStr">
        <is>
          <t xml:space="preserve">110 × 60 × 8</t>
        </is>
      </c>
      <c r="D68" s="23"/>
      <c r="E68" s="26" t="inlineStr">
        <is>
          <t xml:space="preserve">габро</t>
        </is>
      </c>
      <c r="F68" s="28" t="inlineStr">
        <is>
          <t xml:space="preserve">шт.</t>
        </is>
      </c>
      <c r="G68" s="29">
        <v>158</v>
      </c>
      <c r="H68" s="21"/>
      <c r="I68" s="31" t="str">
        <f>IF(N(H68)&gt;0,H68*G68,"")</f>
        <v/>
      </c>
      <c r="J68" t="str">
        <f>IF(N(H68)&gt;0,A68,"")</f>
        <v/>
      </c>
    </row>
    <row r="69">
      <c r="A69" s="28">
        <v>59</v>
      </c>
      <c r="B69" s="26" t="inlineStr">
        <is>
          <t xml:space="preserve">Арки (стели)</t>
        </is>
      </c>
      <c r="C69" s="26" t="inlineStr">
        <is>
          <t xml:space="preserve">110 × 60 × 8</t>
        </is>
      </c>
      <c r="D69" s="24"/>
      <c r="E69" s="26" t="inlineStr">
        <is>
          <t xml:space="preserve">покостівка</t>
        </is>
      </c>
      <c r="F69" s="28" t="inlineStr">
        <is>
          <t xml:space="preserve">шт.</t>
        </is>
      </c>
      <c r="G69" s="29">
        <v>153</v>
      </c>
      <c r="H69" s="21"/>
      <c r="I69" s="31" t="str">
        <f>IF(N(H69)&gt;0,H69*G69,"")</f>
        <v/>
      </c>
      <c r="J69" t="str">
        <f>IF(N(H69)&gt;0,A69,"")</f>
        <v/>
      </c>
    </row>
    <row r="70">
      <c r="A70" s="28">
        <v>60</v>
      </c>
      <c r="B70" s="26" t="inlineStr">
        <is>
          <t xml:space="preserve">Арки (стели)</t>
        </is>
      </c>
      <c r="C70" s="26" t="inlineStr">
        <is>
          <t xml:space="preserve">110 × 60 × 8</t>
        </is>
      </c>
      <c r="D70" s="25"/>
      <c r="E70" s="26" t="inlineStr">
        <is>
          <t xml:space="preserve">лезники</t>
        </is>
      </c>
      <c r="F70" s="28" t="inlineStr">
        <is>
          <t xml:space="preserve">шт.</t>
        </is>
      </c>
      <c r="G70" s="29">
        <v>153</v>
      </c>
      <c r="H70" s="21"/>
      <c r="I70" s="31" t="str">
        <f>IF(N(H70)&gt;0,H70*G70,"")</f>
        <v/>
      </c>
      <c r="J70" t="str">
        <f>IF(N(H70)&gt;0,A70,"")</f>
        <v/>
      </c>
    </row>
    <row r="71">
      <c r="A71" s="18">
        <v>61</v>
      </c>
      <c r="B71" s="16" t="inlineStr">
        <is>
          <t xml:space="preserve">Арки (стели)</t>
        </is>
      </c>
      <c r="C71" s="16" t="inlineStr">
        <is>
          <t xml:space="preserve">120 × 50 × 5</t>
        </is>
      </c>
      <c r="D71" s="23"/>
      <c r="E71" s="16" t="inlineStr">
        <is>
          <t xml:space="preserve">габро</t>
        </is>
      </c>
      <c r="F71" s="18" t="inlineStr">
        <is>
          <t xml:space="preserve">шт.</t>
        </is>
      </c>
      <c r="G71" s="19">
        <v>90</v>
      </c>
      <c r="H71" s="21"/>
      <c r="I71" s="22" t="str">
        <f>IF(N(H71)&gt;0,H71*G71,"")</f>
        <v/>
      </c>
      <c r="J71" t="str">
        <f>IF(N(H71)&gt;0,A71,"")</f>
        <v/>
      </c>
    </row>
    <row r="72">
      <c r="A72" s="18">
        <v>62</v>
      </c>
      <c r="B72" s="16" t="inlineStr">
        <is>
          <t xml:space="preserve">Арки (стели)</t>
        </is>
      </c>
      <c r="C72" s="16" t="inlineStr">
        <is>
          <t xml:space="preserve">120 × 50 × 5</t>
        </is>
      </c>
      <c r="D72" s="24"/>
      <c r="E72" s="16" t="inlineStr">
        <is>
          <t xml:space="preserve">покостівка</t>
        </is>
      </c>
      <c r="F72" s="18" t="inlineStr">
        <is>
          <t xml:space="preserve">шт.</t>
        </is>
      </c>
      <c r="G72" s="19">
        <v>87</v>
      </c>
      <c r="H72" s="21"/>
      <c r="I72" s="22" t="str">
        <f>IF(N(H72)&gt;0,H72*G72,"")</f>
        <v/>
      </c>
      <c r="J72" t="str">
        <f>IF(N(H72)&gt;0,A72,"")</f>
        <v/>
      </c>
    </row>
    <row r="73">
      <c r="A73" s="18">
        <v>63</v>
      </c>
      <c r="B73" s="16" t="inlineStr">
        <is>
          <t xml:space="preserve">Арки (стели)</t>
        </is>
      </c>
      <c r="C73" s="16" t="inlineStr">
        <is>
          <t xml:space="preserve">120 × 50 × 5</t>
        </is>
      </c>
      <c r="D73" s="25"/>
      <c r="E73" s="16" t="inlineStr">
        <is>
          <t xml:space="preserve">лезники</t>
        </is>
      </c>
      <c r="F73" s="18" t="inlineStr">
        <is>
          <t xml:space="preserve">шт.</t>
        </is>
      </c>
      <c r="G73" s="19">
        <v>87</v>
      </c>
      <c r="H73" s="21"/>
      <c r="I73" s="22" t="str">
        <f>IF(N(H73)&gt;0,H73*G73,"")</f>
        <v/>
      </c>
      <c r="J73" t="str">
        <f>IF(N(H73)&gt;0,A73,"")</f>
        <v/>
      </c>
    </row>
    <row r="74">
      <c r="A74" s="28">
        <v>64</v>
      </c>
      <c r="B74" s="26" t="inlineStr">
        <is>
          <t xml:space="preserve">Арки (стели)</t>
        </is>
      </c>
      <c r="C74" s="26" t="inlineStr">
        <is>
          <t xml:space="preserve">120 × 50 × 8</t>
        </is>
      </c>
      <c r="D74" s="23"/>
      <c r="E74" s="26" t="inlineStr">
        <is>
          <t xml:space="preserve">габро</t>
        </is>
      </c>
      <c r="F74" s="28" t="inlineStr">
        <is>
          <t xml:space="preserve">шт.</t>
        </is>
      </c>
      <c r="G74" s="29">
        <v>144</v>
      </c>
      <c r="H74" s="21"/>
      <c r="I74" s="31" t="str">
        <f>IF(N(H74)&gt;0,H74*G74,"")</f>
        <v/>
      </c>
      <c r="J74" t="str">
        <f>IF(N(H74)&gt;0,A74,"")</f>
        <v/>
      </c>
    </row>
    <row r="75">
      <c r="A75" s="28">
        <v>65</v>
      </c>
      <c r="B75" s="26" t="inlineStr">
        <is>
          <t xml:space="preserve">Арки (стели)</t>
        </is>
      </c>
      <c r="C75" s="26" t="inlineStr">
        <is>
          <t xml:space="preserve">120 × 50 × 8</t>
        </is>
      </c>
      <c r="D75" s="24"/>
      <c r="E75" s="26" t="inlineStr">
        <is>
          <t xml:space="preserve">покостівка</t>
        </is>
      </c>
      <c r="F75" s="28" t="inlineStr">
        <is>
          <t xml:space="preserve">шт.</t>
        </is>
      </c>
      <c r="G75" s="29">
        <v>139</v>
      </c>
      <c r="H75" s="21"/>
      <c r="I75" s="31" t="str">
        <f>IF(N(H75)&gt;0,H75*G75,"")</f>
        <v/>
      </c>
      <c r="J75" t="str">
        <f>IF(N(H75)&gt;0,A75,"")</f>
        <v/>
      </c>
    </row>
    <row r="76">
      <c r="A76" s="28">
        <v>66</v>
      </c>
      <c r="B76" s="26" t="inlineStr">
        <is>
          <t xml:space="preserve">Арки (стели)</t>
        </is>
      </c>
      <c r="C76" s="26" t="inlineStr">
        <is>
          <t xml:space="preserve">120 × 50 × 8</t>
        </is>
      </c>
      <c r="D76" s="25"/>
      <c r="E76" s="26" t="inlineStr">
        <is>
          <t xml:space="preserve">лезники</t>
        </is>
      </c>
      <c r="F76" s="28" t="inlineStr">
        <is>
          <t xml:space="preserve">шт.</t>
        </is>
      </c>
      <c r="G76" s="29">
        <v>139</v>
      </c>
      <c r="H76" s="21"/>
      <c r="I76" s="31" t="str">
        <f>IF(N(H76)&gt;0,H76*G76,"")</f>
        <v/>
      </c>
      <c r="J76" t="str">
        <f>IF(N(H76)&gt;0,A76,"")</f>
        <v/>
      </c>
    </row>
    <row r="77">
      <c r="A77" s="18">
        <v>67</v>
      </c>
      <c r="B77" s="16" t="inlineStr">
        <is>
          <t xml:space="preserve">Арки (стели)</t>
        </is>
      </c>
      <c r="C77" s="16" t="inlineStr">
        <is>
          <t xml:space="preserve">120 × 55 × 8</t>
        </is>
      </c>
      <c r="D77" s="23"/>
      <c r="E77" s="16" t="inlineStr">
        <is>
          <t xml:space="preserve">габро</t>
        </is>
      </c>
      <c r="F77" s="18" t="inlineStr">
        <is>
          <t xml:space="preserve">шт.</t>
        </is>
      </c>
      <c r="G77" s="19">
        <v>158</v>
      </c>
      <c r="H77" s="21"/>
      <c r="I77" s="22" t="str">
        <f>IF(N(H77)&gt;0,H77*G77,"")</f>
        <v/>
      </c>
      <c r="J77" t="str">
        <f>IF(N(H77)&gt;0,A77,"")</f>
        <v/>
      </c>
    </row>
    <row r="78">
      <c r="A78" s="18">
        <v>68</v>
      </c>
      <c r="B78" s="16" t="inlineStr">
        <is>
          <t xml:space="preserve">Арки (стели)</t>
        </is>
      </c>
      <c r="C78" s="16" t="inlineStr">
        <is>
          <t xml:space="preserve">120 × 55 × 8</t>
        </is>
      </c>
      <c r="D78" s="24"/>
      <c r="E78" s="16" t="inlineStr">
        <is>
          <t xml:space="preserve">покостівка</t>
        </is>
      </c>
      <c r="F78" s="18" t="inlineStr">
        <is>
          <t xml:space="preserve">шт.</t>
        </is>
      </c>
      <c r="G78" s="19">
        <v>153</v>
      </c>
      <c r="H78" s="21"/>
      <c r="I78" s="22" t="str">
        <f>IF(N(H78)&gt;0,H78*G78,"")</f>
        <v/>
      </c>
      <c r="J78" t="str">
        <f>IF(N(H78)&gt;0,A78,"")</f>
        <v/>
      </c>
    </row>
    <row r="79">
      <c r="A79" s="18">
        <v>69</v>
      </c>
      <c r="B79" s="16" t="inlineStr">
        <is>
          <t xml:space="preserve">Арки (стели)</t>
        </is>
      </c>
      <c r="C79" s="16" t="inlineStr">
        <is>
          <t xml:space="preserve">120 × 55 × 8</t>
        </is>
      </c>
      <c r="D79" s="25"/>
      <c r="E79" s="16" t="inlineStr">
        <is>
          <t xml:space="preserve">лезники</t>
        </is>
      </c>
      <c r="F79" s="18" t="inlineStr">
        <is>
          <t xml:space="preserve">шт.</t>
        </is>
      </c>
      <c r="G79" s="19">
        <v>153</v>
      </c>
      <c r="H79" s="21"/>
      <c r="I79" s="22" t="str">
        <f>IF(N(H79)&gt;0,H79*G79,"")</f>
        <v/>
      </c>
      <c r="J79" t="str">
        <f>IF(N(H79)&gt;0,A79,"")</f>
        <v/>
      </c>
    </row>
    <row r="80">
      <c r="A80" s="28">
        <v>70</v>
      </c>
      <c r="B80" s="26" t="inlineStr">
        <is>
          <t xml:space="preserve">Арки (стели)</t>
        </is>
      </c>
      <c r="C80" s="26" t="inlineStr">
        <is>
          <t xml:space="preserve">120 × 60 × 5</t>
        </is>
      </c>
      <c r="D80" s="23"/>
      <c r="E80" s="26" t="inlineStr">
        <is>
          <t xml:space="preserve">габро</t>
        </is>
      </c>
      <c r="F80" s="28" t="inlineStr">
        <is>
          <t xml:space="preserve">шт.</t>
        </is>
      </c>
      <c r="G80" s="29">
        <v>108</v>
      </c>
      <c r="H80" s="21"/>
      <c r="I80" s="31" t="str">
        <f>IF(N(H80)&gt;0,H80*G80,"")</f>
        <v/>
      </c>
      <c r="J80" t="str">
        <f>IF(N(H80)&gt;0,A80,"")</f>
        <v/>
      </c>
    </row>
    <row r="81">
      <c r="A81" s="28">
        <v>71</v>
      </c>
      <c r="B81" s="26" t="inlineStr">
        <is>
          <t xml:space="preserve">Арки (стели)</t>
        </is>
      </c>
      <c r="C81" s="26" t="inlineStr">
        <is>
          <t xml:space="preserve">120 × 60 × 5</t>
        </is>
      </c>
      <c r="D81" s="24"/>
      <c r="E81" s="26" t="inlineStr">
        <is>
          <t xml:space="preserve">покостівка</t>
        </is>
      </c>
      <c r="F81" s="28" t="inlineStr">
        <is>
          <t xml:space="preserve">шт.</t>
        </is>
      </c>
      <c r="G81" s="29">
        <v>104</v>
      </c>
      <c r="H81" s="21"/>
      <c r="I81" s="31" t="str">
        <f>IF(N(H81)&gt;0,H81*G81,"")</f>
        <v/>
      </c>
      <c r="J81" t="str">
        <f>IF(N(H81)&gt;0,A81,"")</f>
        <v/>
      </c>
    </row>
    <row r="82">
      <c r="A82" s="28">
        <v>72</v>
      </c>
      <c r="B82" s="26" t="inlineStr">
        <is>
          <t xml:space="preserve">Арки (стели)</t>
        </is>
      </c>
      <c r="C82" s="26" t="inlineStr">
        <is>
          <t xml:space="preserve">120 × 60 × 5</t>
        </is>
      </c>
      <c r="D82" s="25"/>
      <c r="E82" s="26" t="inlineStr">
        <is>
          <t xml:space="preserve">лезники</t>
        </is>
      </c>
      <c r="F82" s="28" t="inlineStr">
        <is>
          <t xml:space="preserve">шт.</t>
        </is>
      </c>
      <c r="G82" s="29">
        <v>104</v>
      </c>
      <c r="H82" s="21"/>
      <c r="I82" s="31" t="str">
        <f>IF(N(H82)&gt;0,H82*G82,"")</f>
        <v/>
      </c>
      <c r="J82" t="str">
        <f>IF(N(H82)&gt;0,A82,"")</f>
        <v/>
      </c>
    </row>
    <row r="83">
      <c r="A83" s="18">
        <v>73</v>
      </c>
      <c r="B83" s="16" t="inlineStr">
        <is>
          <t xml:space="preserve">Арки (стели)</t>
        </is>
      </c>
      <c r="C83" s="16" t="inlineStr">
        <is>
          <t xml:space="preserve">120 × 60 × 8</t>
        </is>
      </c>
      <c r="D83" s="23"/>
      <c r="E83" s="16" t="inlineStr">
        <is>
          <t xml:space="preserve">габро</t>
        </is>
      </c>
      <c r="F83" s="18" t="inlineStr">
        <is>
          <t xml:space="preserve">шт.</t>
        </is>
      </c>
      <c r="G83" s="19">
        <v>173</v>
      </c>
      <c r="H83" s="21"/>
      <c r="I83" s="22" t="str">
        <f>IF(N(H83)&gt;0,H83*G83,"")</f>
        <v/>
      </c>
      <c r="J83" t="str">
        <f>IF(N(H83)&gt;0,A83,"")</f>
        <v/>
      </c>
    </row>
    <row r="84">
      <c r="A84" s="18">
        <v>74</v>
      </c>
      <c r="B84" s="16" t="inlineStr">
        <is>
          <t xml:space="preserve">Арки (стели)</t>
        </is>
      </c>
      <c r="C84" s="16" t="inlineStr">
        <is>
          <t xml:space="preserve">120 × 60 × 8</t>
        </is>
      </c>
      <c r="D84" s="24"/>
      <c r="E84" s="16" t="inlineStr">
        <is>
          <t xml:space="preserve">покостівка</t>
        </is>
      </c>
      <c r="F84" s="18" t="inlineStr">
        <is>
          <t xml:space="preserve">шт.</t>
        </is>
      </c>
      <c r="G84" s="19">
        <v>167</v>
      </c>
      <c r="H84" s="21"/>
      <c r="I84" s="22" t="str">
        <f>IF(N(H84)&gt;0,H84*G84,"")</f>
        <v/>
      </c>
      <c r="J84" t="str">
        <f>IF(N(H84)&gt;0,A84,"")</f>
        <v/>
      </c>
    </row>
    <row r="85">
      <c r="A85" s="18">
        <v>75</v>
      </c>
      <c r="B85" s="16" t="inlineStr">
        <is>
          <t xml:space="preserve">Арки (стели)</t>
        </is>
      </c>
      <c r="C85" s="16" t="inlineStr">
        <is>
          <t xml:space="preserve">120 × 60 × 8</t>
        </is>
      </c>
      <c r="D85" s="25"/>
      <c r="E85" s="16" t="inlineStr">
        <is>
          <t xml:space="preserve">лезники</t>
        </is>
      </c>
      <c r="F85" s="18" t="inlineStr">
        <is>
          <t xml:space="preserve">шт.</t>
        </is>
      </c>
      <c r="G85" s="19">
        <v>167</v>
      </c>
      <c r="H85" s="21"/>
      <c r="I85" s="22" t="str">
        <f>IF(N(H85)&gt;0,H85*G85,"")</f>
        <v/>
      </c>
      <c r="J85" t="str">
        <f>IF(N(H85)&gt;0,A85,"")</f>
        <v/>
      </c>
    </row>
    <row r="86">
      <c r="A86" s="28">
        <v>76</v>
      </c>
      <c r="B86" s="26" t="inlineStr">
        <is>
          <t xml:space="preserve">Арки (стели)</t>
        </is>
      </c>
      <c r="C86" s="26" t="inlineStr">
        <is>
          <t xml:space="preserve">120 × 60 × 9</t>
        </is>
      </c>
      <c r="D86" s="23"/>
      <c r="E86" s="26" t="inlineStr">
        <is>
          <t xml:space="preserve">габро</t>
        </is>
      </c>
      <c r="F86" s="28" t="inlineStr">
        <is>
          <t xml:space="preserve">шт.</t>
        </is>
      </c>
      <c r="G86" s="29">
        <v>194</v>
      </c>
      <c r="H86" s="21"/>
      <c r="I86" s="31" t="str">
        <f>IF(N(H86)&gt;0,H86*G86,"")</f>
        <v/>
      </c>
      <c r="J86" t="str">
        <f>IF(N(H86)&gt;0,A86,"")</f>
        <v/>
      </c>
    </row>
    <row r="87">
      <c r="A87" s="28">
        <v>77</v>
      </c>
      <c r="B87" s="26" t="inlineStr">
        <is>
          <t xml:space="preserve">Арки (стели)</t>
        </is>
      </c>
      <c r="C87" s="26" t="inlineStr">
        <is>
          <t xml:space="preserve">120 × 60 × 9</t>
        </is>
      </c>
      <c r="D87" s="24"/>
      <c r="E87" s="26" t="inlineStr">
        <is>
          <t xml:space="preserve">покостівка</t>
        </is>
      </c>
      <c r="F87" s="28" t="inlineStr">
        <is>
          <t xml:space="preserve">шт.</t>
        </is>
      </c>
      <c r="G87" s="29">
        <v>188</v>
      </c>
      <c r="H87" s="21"/>
      <c r="I87" s="31" t="str">
        <f>IF(N(H87)&gt;0,H87*G87,"")</f>
        <v/>
      </c>
      <c r="J87" t="str">
        <f>IF(N(H87)&gt;0,A87,"")</f>
        <v/>
      </c>
    </row>
    <row r="88">
      <c r="A88" s="28">
        <v>78</v>
      </c>
      <c r="B88" s="26" t="inlineStr">
        <is>
          <t xml:space="preserve">Арки (стели)</t>
        </is>
      </c>
      <c r="C88" s="26" t="inlineStr">
        <is>
          <t xml:space="preserve">120 × 60 × 9</t>
        </is>
      </c>
      <c r="D88" s="25"/>
      <c r="E88" s="26" t="inlineStr">
        <is>
          <t xml:space="preserve">лезники</t>
        </is>
      </c>
      <c r="F88" s="28" t="inlineStr">
        <is>
          <t xml:space="preserve">шт.</t>
        </is>
      </c>
      <c r="G88" s="29">
        <v>188</v>
      </c>
      <c r="H88" s="21"/>
      <c r="I88" s="31" t="str">
        <f>IF(N(H88)&gt;0,H88*G88,"")</f>
        <v/>
      </c>
      <c r="J88" t="str">
        <f>IF(N(H88)&gt;0,A88,"")</f>
        <v/>
      </c>
    </row>
    <row r="89">
      <c r="A89" s="18">
        <v>79</v>
      </c>
      <c r="B89" s="16" t="inlineStr">
        <is>
          <t xml:space="preserve">Арки (стели)</t>
        </is>
      </c>
      <c r="C89" s="16" t="inlineStr">
        <is>
          <t xml:space="preserve">120 × 60 × 10</t>
        </is>
      </c>
      <c r="D89" s="23"/>
      <c r="E89" s="16" t="inlineStr">
        <is>
          <t xml:space="preserve">габро</t>
        </is>
      </c>
      <c r="F89" s="18" t="inlineStr">
        <is>
          <t xml:space="preserve">шт.</t>
        </is>
      </c>
      <c r="G89" s="19">
        <v>216</v>
      </c>
      <c r="H89" s="21"/>
      <c r="I89" s="22" t="str">
        <f>IF(N(H89)&gt;0,H89*G89,"")</f>
        <v/>
      </c>
      <c r="J89" t="str">
        <f>IF(N(H89)&gt;0,A89,"")</f>
        <v/>
      </c>
    </row>
    <row r="90">
      <c r="A90" s="18">
        <v>80</v>
      </c>
      <c r="B90" s="16" t="inlineStr">
        <is>
          <t xml:space="preserve">Арки (стели)</t>
        </is>
      </c>
      <c r="C90" s="16" t="inlineStr">
        <is>
          <t xml:space="preserve">120 × 60 × 10</t>
        </is>
      </c>
      <c r="D90" s="24"/>
      <c r="E90" s="16" t="inlineStr">
        <is>
          <t xml:space="preserve">покостівка</t>
        </is>
      </c>
      <c r="F90" s="18" t="inlineStr">
        <is>
          <t xml:space="preserve">шт.</t>
        </is>
      </c>
      <c r="G90" s="19">
        <v>209</v>
      </c>
      <c r="H90" s="21"/>
      <c r="I90" s="22" t="str">
        <f>IF(N(H90)&gt;0,H90*G90,"")</f>
        <v/>
      </c>
      <c r="J90" t="str">
        <f>IF(N(H90)&gt;0,A90,"")</f>
        <v/>
      </c>
    </row>
    <row r="91">
      <c r="A91" s="18">
        <v>81</v>
      </c>
      <c r="B91" s="16" t="inlineStr">
        <is>
          <t xml:space="preserve">Арки (стели)</t>
        </is>
      </c>
      <c r="C91" s="16" t="inlineStr">
        <is>
          <t xml:space="preserve">120 × 60 × 10</t>
        </is>
      </c>
      <c r="D91" s="25"/>
      <c r="E91" s="16" t="inlineStr">
        <is>
          <t xml:space="preserve">лезники</t>
        </is>
      </c>
      <c r="F91" s="18" t="inlineStr">
        <is>
          <t xml:space="preserve">шт.</t>
        </is>
      </c>
      <c r="G91" s="19">
        <v>209</v>
      </c>
      <c r="H91" s="21"/>
      <c r="I91" s="22" t="str">
        <f>IF(N(H91)&gt;0,H91*G91,"")</f>
        <v/>
      </c>
      <c r="J91" t="str">
        <f>IF(N(H91)&gt;0,A91,"")</f>
        <v/>
      </c>
    </row>
    <row r="92">
      <c r="A92" s="28">
        <v>82</v>
      </c>
      <c r="B92" s="26" t="inlineStr">
        <is>
          <t xml:space="preserve">Арки (стели)</t>
        </is>
      </c>
      <c r="C92" s="26" t="inlineStr">
        <is>
          <t xml:space="preserve">120 × 70 × 8</t>
        </is>
      </c>
      <c r="D92" s="23"/>
      <c r="E92" s="26" t="inlineStr">
        <is>
          <t xml:space="preserve">габро</t>
        </is>
      </c>
      <c r="F92" s="28" t="inlineStr">
        <is>
          <t xml:space="preserve">шт.</t>
        </is>
      </c>
      <c r="G92" s="29">
        <v>202</v>
      </c>
      <c r="H92" s="21"/>
      <c r="I92" s="31" t="str">
        <f>IF(N(H92)&gt;0,H92*G92,"")</f>
        <v/>
      </c>
      <c r="J92" t="str">
        <f>IF(N(H92)&gt;0,A92,"")</f>
        <v/>
      </c>
    </row>
    <row r="93">
      <c r="A93" s="28">
        <v>83</v>
      </c>
      <c r="B93" s="26" t="inlineStr">
        <is>
          <t xml:space="preserve">Арки (стели)</t>
        </is>
      </c>
      <c r="C93" s="26" t="inlineStr">
        <is>
          <t xml:space="preserve">120 × 70 × 8</t>
        </is>
      </c>
      <c r="D93" s="24"/>
      <c r="E93" s="26" t="inlineStr">
        <is>
          <t xml:space="preserve">покостівка</t>
        </is>
      </c>
      <c r="F93" s="28" t="inlineStr">
        <is>
          <t xml:space="preserve">шт.</t>
        </is>
      </c>
      <c r="G93" s="29">
        <v>195</v>
      </c>
      <c r="H93" s="21"/>
      <c r="I93" s="31" t="str">
        <f>IF(N(H93)&gt;0,H93*G93,"")</f>
        <v/>
      </c>
      <c r="J93" t="str">
        <f>IF(N(H93)&gt;0,A93,"")</f>
        <v/>
      </c>
    </row>
    <row r="94">
      <c r="A94" s="28">
        <v>84</v>
      </c>
      <c r="B94" s="26" t="inlineStr">
        <is>
          <t xml:space="preserve">Арки (стели)</t>
        </is>
      </c>
      <c r="C94" s="26" t="inlineStr">
        <is>
          <t xml:space="preserve">120 × 70 × 8</t>
        </is>
      </c>
      <c r="D94" s="25"/>
      <c r="E94" s="26" t="inlineStr">
        <is>
          <t xml:space="preserve">лезники</t>
        </is>
      </c>
      <c r="F94" s="28" t="inlineStr">
        <is>
          <t xml:space="preserve">шт.</t>
        </is>
      </c>
      <c r="G94" s="29">
        <v>195</v>
      </c>
      <c r="H94" s="21"/>
      <c r="I94" s="31" t="str">
        <f>IF(N(H94)&gt;0,H94*G94,"")</f>
        <v/>
      </c>
      <c r="J94" t="str">
        <f>IF(N(H94)&gt;0,A94,"")</f>
        <v/>
      </c>
    </row>
    <row r="95">
      <c r="A95" s="18">
        <v>85</v>
      </c>
      <c r="B95" s="16" t="inlineStr">
        <is>
          <t xml:space="preserve">Арки (стели)</t>
        </is>
      </c>
      <c r="C95" s="16" t="inlineStr">
        <is>
          <t xml:space="preserve">120 × 70 × 10</t>
        </is>
      </c>
      <c r="D95" s="23"/>
      <c r="E95" s="16" t="inlineStr">
        <is>
          <t xml:space="preserve">габро</t>
        </is>
      </c>
      <c r="F95" s="18" t="inlineStr">
        <is>
          <t xml:space="preserve">шт.</t>
        </is>
      </c>
      <c r="G95" s="19">
        <v>252</v>
      </c>
      <c r="H95" s="21"/>
      <c r="I95" s="22" t="str">
        <f>IF(N(H95)&gt;0,H95*G95,"")</f>
        <v/>
      </c>
      <c r="J95" t="str">
        <f>IF(N(H95)&gt;0,A95,"")</f>
        <v/>
      </c>
    </row>
    <row r="96">
      <c r="A96" s="18">
        <v>86</v>
      </c>
      <c r="B96" s="16" t="inlineStr">
        <is>
          <t xml:space="preserve">Арки (стели)</t>
        </is>
      </c>
      <c r="C96" s="16" t="inlineStr">
        <is>
          <t xml:space="preserve">120 × 70 × 10</t>
        </is>
      </c>
      <c r="D96" s="24"/>
      <c r="E96" s="16" t="inlineStr">
        <is>
          <t xml:space="preserve">покостівка</t>
        </is>
      </c>
      <c r="F96" s="18" t="inlineStr">
        <is>
          <t xml:space="preserve">шт.</t>
        </is>
      </c>
      <c r="G96" s="19">
        <v>244</v>
      </c>
      <c r="H96" s="21"/>
      <c r="I96" s="22" t="str">
        <f>IF(N(H96)&gt;0,H96*G96,"")</f>
        <v/>
      </c>
      <c r="J96" t="str">
        <f>IF(N(H96)&gt;0,A96,"")</f>
        <v/>
      </c>
    </row>
    <row r="97">
      <c r="A97" s="18">
        <v>87</v>
      </c>
      <c r="B97" s="16" t="inlineStr">
        <is>
          <t xml:space="preserve">Арки (стели)</t>
        </is>
      </c>
      <c r="C97" s="16" t="inlineStr">
        <is>
          <t xml:space="preserve">120 × 70 × 10</t>
        </is>
      </c>
      <c r="D97" s="25"/>
      <c r="E97" s="16" t="inlineStr">
        <is>
          <t xml:space="preserve">лезники</t>
        </is>
      </c>
      <c r="F97" s="18" t="inlineStr">
        <is>
          <t xml:space="preserve">шт.</t>
        </is>
      </c>
      <c r="G97" s="19">
        <v>244</v>
      </c>
      <c r="H97" s="21"/>
      <c r="I97" s="22" t="str">
        <f>IF(N(H97)&gt;0,H97*G97,"")</f>
        <v/>
      </c>
      <c r="J97" t="str">
        <f>IF(N(H97)&gt;0,A97,"")</f>
        <v/>
      </c>
    </row>
    <row r="98">
      <c r="A98" s="28">
        <v>88</v>
      </c>
      <c r="B98" s="26" t="inlineStr">
        <is>
          <t xml:space="preserve">Арки (стели)</t>
        </is>
      </c>
      <c r="C98" s="26" t="inlineStr">
        <is>
          <t xml:space="preserve">120 × 80 × 8</t>
        </is>
      </c>
      <c r="D98" s="23"/>
      <c r="E98" s="26" t="inlineStr">
        <is>
          <t xml:space="preserve">габро</t>
        </is>
      </c>
      <c r="F98" s="28" t="inlineStr">
        <is>
          <t xml:space="preserve">шт.</t>
        </is>
      </c>
      <c r="G98" s="29">
        <v>230</v>
      </c>
      <c r="H98" s="21"/>
      <c r="I98" s="31" t="str">
        <f>IF(N(H98)&gt;0,H98*G98,"")</f>
        <v/>
      </c>
      <c r="J98" t="str">
        <f>IF(N(H98)&gt;0,A98,"")</f>
        <v/>
      </c>
    </row>
    <row r="99">
      <c r="A99" s="28">
        <v>89</v>
      </c>
      <c r="B99" s="26" t="inlineStr">
        <is>
          <t xml:space="preserve">Арки (стели)</t>
        </is>
      </c>
      <c r="C99" s="26" t="inlineStr">
        <is>
          <t xml:space="preserve">120 × 80 × 8</t>
        </is>
      </c>
      <c r="D99" s="24"/>
      <c r="E99" s="26" t="inlineStr">
        <is>
          <t xml:space="preserve">покостівка</t>
        </is>
      </c>
      <c r="F99" s="28" t="inlineStr">
        <is>
          <t xml:space="preserve">шт.</t>
        </is>
      </c>
      <c r="G99" s="29">
        <v>223</v>
      </c>
      <c r="H99" s="21"/>
      <c r="I99" s="31" t="str">
        <f>IF(N(H99)&gt;0,H99*G99,"")</f>
        <v/>
      </c>
      <c r="J99" t="str">
        <f>IF(N(H99)&gt;0,A99,"")</f>
        <v/>
      </c>
    </row>
    <row r="100">
      <c r="A100" s="28">
        <v>90</v>
      </c>
      <c r="B100" s="26" t="inlineStr">
        <is>
          <t xml:space="preserve">Арки (стели)</t>
        </is>
      </c>
      <c r="C100" s="26" t="inlineStr">
        <is>
          <t xml:space="preserve">120 × 80 × 8</t>
        </is>
      </c>
      <c r="D100" s="25"/>
      <c r="E100" s="26" t="inlineStr">
        <is>
          <t xml:space="preserve">лезники</t>
        </is>
      </c>
      <c r="F100" s="28" t="inlineStr">
        <is>
          <t xml:space="preserve">шт.</t>
        </is>
      </c>
      <c r="G100" s="29">
        <v>223</v>
      </c>
      <c r="H100" s="21"/>
      <c r="I100" s="31" t="str">
        <f>IF(N(H100)&gt;0,H100*G100,"")</f>
        <v/>
      </c>
      <c r="J100" t="str">
        <f>IF(N(H100)&gt;0,A100,"")</f>
        <v/>
      </c>
    </row>
    <row r="101">
      <c r="A101" s="18">
        <v>91</v>
      </c>
      <c r="B101" s="16" t="inlineStr">
        <is>
          <t xml:space="preserve">Арки (стели)</t>
        </is>
      </c>
      <c r="C101" s="16" t="inlineStr">
        <is>
          <t xml:space="preserve">120 × 80 × 10</t>
        </is>
      </c>
      <c r="D101" s="23"/>
      <c r="E101" s="16" t="inlineStr">
        <is>
          <t xml:space="preserve">габро</t>
        </is>
      </c>
      <c r="F101" s="18" t="inlineStr">
        <is>
          <t xml:space="preserve">шт.</t>
        </is>
      </c>
      <c r="G101" s="19">
        <v>288</v>
      </c>
      <c r="H101" s="21"/>
      <c r="I101" s="22" t="str">
        <f>IF(N(H101)&gt;0,H101*G101,"")</f>
        <v/>
      </c>
      <c r="J101" t="str">
        <f>IF(N(H101)&gt;0,A101,"")</f>
        <v/>
      </c>
    </row>
    <row r="102">
      <c r="A102" s="18">
        <v>92</v>
      </c>
      <c r="B102" s="16" t="inlineStr">
        <is>
          <t xml:space="preserve">Арки (стели)</t>
        </is>
      </c>
      <c r="C102" s="16" t="inlineStr">
        <is>
          <t xml:space="preserve">120 × 80 × 10</t>
        </is>
      </c>
      <c r="D102" s="24"/>
      <c r="E102" s="16" t="inlineStr">
        <is>
          <t xml:space="preserve">покостівка</t>
        </is>
      </c>
      <c r="F102" s="18" t="inlineStr">
        <is>
          <t xml:space="preserve">шт.</t>
        </is>
      </c>
      <c r="G102" s="19">
        <v>278</v>
      </c>
      <c r="H102" s="21"/>
      <c r="I102" s="22" t="str">
        <f>IF(N(H102)&gt;0,H102*G102,"")</f>
        <v/>
      </c>
      <c r="J102" t="str">
        <f>IF(N(H102)&gt;0,A102,"")</f>
        <v/>
      </c>
    </row>
    <row r="103">
      <c r="A103" s="18">
        <v>93</v>
      </c>
      <c r="B103" s="16" t="inlineStr">
        <is>
          <t xml:space="preserve">Арки (стели)</t>
        </is>
      </c>
      <c r="C103" s="16" t="inlineStr">
        <is>
          <t xml:space="preserve">120 × 80 × 10</t>
        </is>
      </c>
      <c r="D103" s="25"/>
      <c r="E103" s="16" t="inlineStr">
        <is>
          <t xml:space="preserve">лезники</t>
        </is>
      </c>
      <c r="F103" s="18" t="inlineStr">
        <is>
          <t xml:space="preserve">шт.</t>
        </is>
      </c>
      <c r="G103" s="19">
        <v>278</v>
      </c>
      <c r="H103" s="21"/>
      <c r="I103" s="22" t="str">
        <f>IF(N(H103)&gt;0,H103*G103,"")</f>
        <v/>
      </c>
      <c r="J103" t="str">
        <f>IF(N(H103)&gt;0,A103,"")</f>
        <v/>
      </c>
    </row>
    <row r="104">
      <c r="A104" s="28">
        <v>94</v>
      </c>
      <c r="B104" s="26" t="inlineStr">
        <is>
          <t xml:space="preserve">Арки (стели)</t>
        </is>
      </c>
      <c r="C104" s="26" t="inlineStr">
        <is>
          <t xml:space="preserve">130 × 60 × 5</t>
        </is>
      </c>
      <c r="D104" s="23"/>
      <c r="E104" s="26" t="inlineStr">
        <is>
          <t xml:space="preserve">габро</t>
        </is>
      </c>
      <c r="F104" s="28" t="inlineStr">
        <is>
          <t xml:space="preserve">шт.</t>
        </is>
      </c>
      <c r="G104" s="29">
        <v>117</v>
      </c>
      <c r="H104" s="21"/>
      <c r="I104" s="31" t="str">
        <f>IF(N(H104)&gt;0,H104*G104,"")</f>
        <v/>
      </c>
      <c r="J104" t="str">
        <f>IF(N(H104)&gt;0,A104,"")</f>
        <v/>
      </c>
    </row>
    <row r="105">
      <c r="A105" s="28">
        <v>95</v>
      </c>
      <c r="B105" s="26" t="inlineStr">
        <is>
          <t xml:space="preserve">Арки (стели)</t>
        </is>
      </c>
      <c r="C105" s="26" t="inlineStr">
        <is>
          <t xml:space="preserve">130 × 60 × 5</t>
        </is>
      </c>
      <c r="D105" s="24"/>
      <c r="E105" s="26" t="inlineStr">
        <is>
          <t xml:space="preserve">покостівка</t>
        </is>
      </c>
      <c r="F105" s="28" t="inlineStr">
        <is>
          <t xml:space="preserve">шт.</t>
        </is>
      </c>
      <c r="G105" s="29">
        <v>113</v>
      </c>
      <c r="H105" s="21"/>
      <c r="I105" s="31" t="str">
        <f>IF(N(H105)&gt;0,H105*G105,"")</f>
        <v/>
      </c>
      <c r="J105" t="str">
        <f>IF(N(H105)&gt;0,A105,"")</f>
        <v/>
      </c>
    </row>
    <row r="106">
      <c r="A106" s="28">
        <v>96</v>
      </c>
      <c r="B106" s="26" t="inlineStr">
        <is>
          <t xml:space="preserve">Арки (стели)</t>
        </is>
      </c>
      <c r="C106" s="26" t="inlineStr">
        <is>
          <t xml:space="preserve">130 × 60 × 5</t>
        </is>
      </c>
      <c r="D106" s="25"/>
      <c r="E106" s="26" t="inlineStr">
        <is>
          <t xml:space="preserve">лезники</t>
        </is>
      </c>
      <c r="F106" s="28" t="inlineStr">
        <is>
          <t xml:space="preserve">шт.</t>
        </is>
      </c>
      <c r="G106" s="29">
        <v>113</v>
      </c>
      <c r="H106" s="21"/>
      <c r="I106" s="31" t="str">
        <f>IF(N(H106)&gt;0,H106*G106,"")</f>
        <v/>
      </c>
      <c r="J106" t="str">
        <f>IF(N(H106)&gt;0,A106,"")</f>
        <v/>
      </c>
    </row>
    <row r="107">
      <c r="A107" s="18">
        <v>97</v>
      </c>
      <c r="B107" s="16" t="inlineStr">
        <is>
          <t xml:space="preserve">Арки (стели)</t>
        </is>
      </c>
      <c r="C107" s="16" t="inlineStr">
        <is>
          <t xml:space="preserve">130 × 60 × 8</t>
        </is>
      </c>
      <c r="D107" s="23"/>
      <c r="E107" s="16" t="inlineStr">
        <is>
          <t xml:space="preserve">габро</t>
        </is>
      </c>
      <c r="F107" s="18" t="inlineStr">
        <is>
          <t xml:space="preserve">шт.</t>
        </is>
      </c>
      <c r="G107" s="19">
        <v>187</v>
      </c>
      <c r="H107" s="21"/>
      <c r="I107" s="22" t="str">
        <f>IF(N(H107)&gt;0,H107*G107,"")</f>
        <v/>
      </c>
      <c r="J107" t="str">
        <f>IF(N(H107)&gt;0,A107,"")</f>
        <v/>
      </c>
    </row>
    <row r="108">
      <c r="A108" s="18">
        <v>98</v>
      </c>
      <c r="B108" s="16" t="inlineStr">
        <is>
          <t xml:space="preserve">Арки (стели)</t>
        </is>
      </c>
      <c r="C108" s="16" t="inlineStr">
        <is>
          <t xml:space="preserve">130 × 60 × 8</t>
        </is>
      </c>
      <c r="D108" s="24"/>
      <c r="E108" s="16" t="inlineStr">
        <is>
          <t xml:space="preserve">покостівка</t>
        </is>
      </c>
      <c r="F108" s="18" t="inlineStr">
        <is>
          <t xml:space="preserve">шт.</t>
        </is>
      </c>
      <c r="G108" s="19">
        <v>181</v>
      </c>
      <c r="H108" s="21"/>
      <c r="I108" s="22" t="str">
        <f>IF(N(H108)&gt;0,H108*G108,"")</f>
        <v/>
      </c>
      <c r="J108" t="str">
        <f>IF(N(H108)&gt;0,A108,"")</f>
        <v/>
      </c>
    </row>
    <row r="109">
      <c r="A109" s="18">
        <v>99</v>
      </c>
      <c r="B109" s="16" t="inlineStr">
        <is>
          <t xml:space="preserve">Арки (стели)</t>
        </is>
      </c>
      <c r="C109" s="16" t="inlineStr">
        <is>
          <t xml:space="preserve">130 × 60 × 8</t>
        </is>
      </c>
      <c r="D109" s="25"/>
      <c r="E109" s="16" t="inlineStr">
        <is>
          <t xml:space="preserve">лезники</t>
        </is>
      </c>
      <c r="F109" s="18" t="inlineStr">
        <is>
          <t xml:space="preserve">шт.</t>
        </is>
      </c>
      <c r="G109" s="19">
        <v>181</v>
      </c>
      <c r="H109" s="21"/>
      <c r="I109" s="22" t="str">
        <f>IF(N(H109)&gt;0,H109*G109,"")</f>
        <v/>
      </c>
      <c r="J109" t="str">
        <f>IF(N(H109)&gt;0,A109,"")</f>
        <v/>
      </c>
    </row>
    <row r="110">
      <c r="A110" s="28">
        <v>100</v>
      </c>
      <c r="B110" s="26" t="inlineStr">
        <is>
          <t xml:space="preserve">Арки (стели)</t>
        </is>
      </c>
      <c r="C110" s="26" t="inlineStr">
        <is>
          <t xml:space="preserve">130 × 60 × 10</t>
        </is>
      </c>
      <c r="D110" s="23"/>
      <c r="E110" s="26" t="inlineStr">
        <is>
          <t xml:space="preserve">габро</t>
        </is>
      </c>
      <c r="F110" s="28" t="inlineStr">
        <is>
          <t xml:space="preserve">шт.</t>
        </is>
      </c>
      <c r="G110" s="29">
        <v>234</v>
      </c>
      <c r="H110" s="21"/>
      <c r="I110" s="31" t="str">
        <f>IF(N(H110)&gt;0,H110*G110,"")</f>
        <v/>
      </c>
      <c r="J110" t="str">
        <f>IF(N(H110)&gt;0,A110,"")</f>
        <v/>
      </c>
    </row>
    <row r="111">
      <c r="A111" s="28">
        <v>101</v>
      </c>
      <c r="B111" s="26" t="inlineStr">
        <is>
          <t xml:space="preserve">Арки (стели)</t>
        </is>
      </c>
      <c r="C111" s="26" t="inlineStr">
        <is>
          <t xml:space="preserve">130 × 60 × 10</t>
        </is>
      </c>
      <c r="D111" s="24"/>
      <c r="E111" s="26" t="inlineStr">
        <is>
          <t xml:space="preserve">покостівка</t>
        </is>
      </c>
      <c r="F111" s="28" t="inlineStr">
        <is>
          <t xml:space="preserve">шт.</t>
        </is>
      </c>
      <c r="G111" s="29">
        <v>226</v>
      </c>
      <c r="H111" s="21"/>
      <c r="I111" s="31" t="str">
        <f>IF(N(H111)&gt;0,H111*G111,"")</f>
        <v/>
      </c>
      <c r="J111" t="str">
        <f>IF(N(H111)&gt;0,A111,"")</f>
        <v/>
      </c>
    </row>
    <row r="112">
      <c r="A112" s="28">
        <v>102</v>
      </c>
      <c r="B112" s="26" t="inlineStr">
        <is>
          <t xml:space="preserve">Арки (стели)</t>
        </is>
      </c>
      <c r="C112" s="26" t="inlineStr">
        <is>
          <t xml:space="preserve">130 × 60 × 10</t>
        </is>
      </c>
      <c r="D112" s="25"/>
      <c r="E112" s="26" t="inlineStr">
        <is>
          <t xml:space="preserve">лезники</t>
        </is>
      </c>
      <c r="F112" s="28" t="inlineStr">
        <is>
          <t xml:space="preserve">шт.</t>
        </is>
      </c>
      <c r="G112" s="29">
        <v>226</v>
      </c>
      <c r="H112" s="21"/>
      <c r="I112" s="31" t="str">
        <f>IF(N(H112)&gt;0,H112*G112,"")</f>
        <v/>
      </c>
      <c r="J112" t="str">
        <f>IF(N(H112)&gt;0,A112,"")</f>
        <v/>
      </c>
    </row>
    <row r="113">
      <c r="A113" s="18">
        <v>103</v>
      </c>
      <c r="B113" s="16" t="inlineStr">
        <is>
          <t xml:space="preserve">Арки (стели)</t>
        </is>
      </c>
      <c r="C113" s="16" t="inlineStr">
        <is>
          <t xml:space="preserve">130 × 70 × 8</t>
        </is>
      </c>
      <c r="D113" s="23"/>
      <c r="E113" s="16" t="inlineStr">
        <is>
          <t xml:space="preserve">габро</t>
        </is>
      </c>
      <c r="F113" s="18" t="inlineStr">
        <is>
          <t xml:space="preserve">шт.</t>
        </is>
      </c>
      <c r="G113" s="19">
        <v>218</v>
      </c>
      <c r="H113" s="21"/>
      <c r="I113" s="22" t="str">
        <f>IF(N(H113)&gt;0,H113*G113,"")</f>
        <v/>
      </c>
      <c r="J113" t="str">
        <f>IF(N(H113)&gt;0,A113,"")</f>
        <v/>
      </c>
    </row>
    <row r="114">
      <c r="A114" s="18">
        <v>104</v>
      </c>
      <c r="B114" s="16" t="inlineStr">
        <is>
          <t xml:space="preserve">Арки (стели)</t>
        </is>
      </c>
      <c r="C114" s="16" t="inlineStr">
        <is>
          <t xml:space="preserve">130 × 70 × 8</t>
        </is>
      </c>
      <c r="D114" s="24"/>
      <c r="E114" s="16" t="inlineStr">
        <is>
          <t xml:space="preserve">покостівка</t>
        </is>
      </c>
      <c r="F114" s="18" t="inlineStr">
        <is>
          <t xml:space="preserve">шт.</t>
        </is>
      </c>
      <c r="G114" s="19">
        <v>211</v>
      </c>
      <c r="H114" s="21"/>
      <c r="I114" s="22" t="str">
        <f>IF(N(H114)&gt;0,H114*G114,"")</f>
        <v/>
      </c>
      <c r="J114" t="str">
        <f>IF(N(H114)&gt;0,A114,"")</f>
        <v/>
      </c>
    </row>
    <row r="115">
      <c r="A115" s="18">
        <v>105</v>
      </c>
      <c r="B115" s="16" t="inlineStr">
        <is>
          <t xml:space="preserve">Арки (стели)</t>
        </is>
      </c>
      <c r="C115" s="16" t="inlineStr">
        <is>
          <t xml:space="preserve">130 × 70 × 8</t>
        </is>
      </c>
      <c r="D115" s="25"/>
      <c r="E115" s="16" t="inlineStr">
        <is>
          <t xml:space="preserve">лезники</t>
        </is>
      </c>
      <c r="F115" s="18" t="inlineStr">
        <is>
          <t xml:space="preserve">шт.</t>
        </is>
      </c>
      <c r="G115" s="19">
        <v>211</v>
      </c>
      <c r="H115" s="21"/>
      <c r="I115" s="22" t="str">
        <f>IF(N(H115)&gt;0,H115*G115,"")</f>
        <v/>
      </c>
      <c r="J115" t="str">
        <f>IF(N(H115)&gt;0,A115,"")</f>
        <v/>
      </c>
    </row>
    <row r="116">
      <c r="A116" s="28">
        <v>106</v>
      </c>
      <c r="B116" s="26" t="inlineStr">
        <is>
          <t xml:space="preserve">Арки (стели)</t>
        </is>
      </c>
      <c r="C116" s="26" t="inlineStr">
        <is>
          <t xml:space="preserve">130 × 70 × 10</t>
        </is>
      </c>
      <c r="D116" s="23"/>
      <c r="E116" s="26" t="inlineStr">
        <is>
          <t xml:space="preserve">габро</t>
        </is>
      </c>
      <c r="F116" s="28" t="inlineStr">
        <is>
          <t xml:space="preserve">шт.</t>
        </is>
      </c>
      <c r="G116" s="29">
        <v>273</v>
      </c>
      <c r="H116" s="21"/>
      <c r="I116" s="31" t="str">
        <f>IF(N(H116)&gt;0,H116*G116,"")</f>
        <v/>
      </c>
      <c r="J116" t="str">
        <f>IF(N(H116)&gt;0,A116,"")</f>
        <v/>
      </c>
    </row>
    <row r="117">
      <c r="A117" s="28">
        <v>107</v>
      </c>
      <c r="B117" s="26" t="inlineStr">
        <is>
          <t xml:space="preserve">Арки (стели)</t>
        </is>
      </c>
      <c r="C117" s="26" t="inlineStr">
        <is>
          <t xml:space="preserve">130 × 70 × 10</t>
        </is>
      </c>
      <c r="D117" s="24"/>
      <c r="E117" s="26" t="inlineStr">
        <is>
          <t xml:space="preserve">покостівка</t>
        </is>
      </c>
      <c r="F117" s="28" t="inlineStr">
        <is>
          <t xml:space="preserve">шт.</t>
        </is>
      </c>
      <c r="G117" s="29">
        <v>264</v>
      </c>
      <c r="H117" s="21"/>
      <c r="I117" s="31" t="str">
        <f>IF(N(H117)&gt;0,H117*G117,"")</f>
        <v/>
      </c>
      <c r="J117" t="str">
        <f>IF(N(H117)&gt;0,A117,"")</f>
        <v/>
      </c>
    </row>
    <row r="118">
      <c r="A118" s="28">
        <v>108</v>
      </c>
      <c r="B118" s="26" t="inlineStr">
        <is>
          <t xml:space="preserve">Арки (стели)</t>
        </is>
      </c>
      <c r="C118" s="26" t="inlineStr">
        <is>
          <t xml:space="preserve">130 × 70 × 10</t>
        </is>
      </c>
      <c r="D118" s="25"/>
      <c r="E118" s="26" t="inlineStr">
        <is>
          <t xml:space="preserve">лезники</t>
        </is>
      </c>
      <c r="F118" s="28" t="inlineStr">
        <is>
          <t xml:space="preserve">шт.</t>
        </is>
      </c>
      <c r="G118" s="29">
        <v>264</v>
      </c>
      <c r="H118" s="21"/>
      <c r="I118" s="31" t="str">
        <f>IF(N(H118)&gt;0,H118*G118,"")</f>
        <v/>
      </c>
      <c r="J118" t="str">
        <f>IF(N(H118)&gt;0,A118,"")</f>
        <v/>
      </c>
    </row>
    <row r="119">
      <c r="A119" s="18">
        <v>109</v>
      </c>
      <c r="B119" s="16" t="inlineStr">
        <is>
          <t xml:space="preserve">Арки (стели)</t>
        </is>
      </c>
      <c r="C119" s="16" t="inlineStr">
        <is>
          <t xml:space="preserve">130 × 80 × 8</t>
        </is>
      </c>
      <c r="D119" s="23"/>
      <c r="E119" s="16" t="inlineStr">
        <is>
          <t xml:space="preserve">габро</t>
        </is>
      </c>
      <c r="F119" s="18" t="inlineStr">
        <is>
          <t xml:space="preserve">шт.</t>
        </is>
      </c>
      <c r="G119" s="19">
        <v>250</v>
      </c>
      <c r="H119" s="21"/>
      <c r="I119" s="22" t="str">
        <f>IF(N(H119)&gt;0,H119*G119,"")</f>
        <v/>
      </c>
      <c r="J119" t="str">
        <f>IF(N(H119)&gt;0,A119,"")</f>
        <v/>
      </c>
    </row>
    <row r="120">
      <c r="A120" s="18">
        <v>110</v>
      </c>
      <c r="B120" s="16" t="inlineStr">
        <is>
          <t xml:space="preserve">Арки (стели)</t>
        </is>
      </c>
      <c r="C120" s="16" t="inlineStr">
        <is>
          <t xml:space="preserve">130 × 80 × 8</t>
        </is>
      </c>
      <c r="D120" s="24"/>
      <c r="E120" s="16" t="inlineStr">
        <is>
          <t xml:space="preserve">покостівка</t>
        </is>
      </c>
      <c r="F120" s="18" t="inlineStr">
        <is>
          <t xml:space="preserve">шт.</t>
        </is>
      </c>
      <c r="G120" s="19">
        <v>241</v>
      </c>
      <c r="H120" s="21"/>
      <c r="I120" s="22" t="str">
        <f>IF(N(H120)&gt;0,H120*G120,"")</f>
        <v/>
      </c>
      <c r="J120" t="str">
        <f>IF(N(H120)&gt;0,A120,"")</f>
        <v/>
      </c>
    </row>
    <row r="121">
      <c r="A121" s="18">
        <v>111</v>
      </c>
      <c r="B121" s="16" t="inlineStr">
        <is>
          <t xml:space="preserve">Арки (стели)</t>
        </is>
      </c>
      <c r="C121" s="16" t="inlineStr">
        <is>
          <t xml:space="preserve">130 × 80 × 8</t>
        </is>
      </c>
      <c r="D121" s="25"/>
      <c r="E121" s="16" t="inlineStr">
        <is>
          <t xml:space="preserve">лезники</t>
        </is>
      </c>
      <c r="F121" s="18" t="inlineStr">
        <is>
          <t xml:space="preserve">шт.</t>
        </is>
      </c>
      <c r="G121" s="19">
        <v>241</v>
      </c>
      <c r="H121" s="21"/>
      <c r="I121" s="22" t="str">
        <f>IF(N(H121)&gt;0,H121*G121,"")</f>
        <v/>
      </c>
      <c r="J121" t="str">
        <f>IF(N(H121)&gt;0,A121,"")</f>
        <v/>
      </c>
    </row>
    <row r="122">
      <c r="A122" s="28">
        <v>112</v>
      </c>
      <c r="B122" s="26" t="inlineStr">
        <is>
          <t xml:space="preserve">Арки (стели)</t>
        </is>
      </c>
      <c r="C122" s="26" t="inlineStr">
        <is>
          <t xml:space="preserve">130 × 80 × 10</t>
        </is>
      </c>
      <c r="D122" s="23"/>
      <c r="E122" s="26" t="inlineStr">
        <is>
          <t xml:space="preserve">габро</t>
        </is>
      </c>
      <c r="F122" s="28" t="inlineStr">
        <is>
          <t xml:space="preserve">шт.</t>
        </is>
      </c>
      <c r="G122" s="29">
        <v>312</v>
      </c>
      <c r="H122" s="21"/>
      <c r="I122" s="31" t="str">
        <f>IF(N(H122)&gt;0,H122*G122,"")</f>
        <v/>
      </c>
      <c r="J122" t="str">
        <f>IF(N(H122)&gt;0,A122,"")</f>
        <v/>
      </c>
    </row>
    <row r="123">
      <c r="A123" s="28">
        <v>113</v>
      </c>
      <c r="B123" s="26" t="inlineStr">
        <is>
          <t xml:space="preserve">Арки (стели)</t>
        </is>
      </c>
      <c r="C123" s="26" t="inlineStr">
        <is>
          <t xml:space="preserve">130 × 80 × 10</t>
        </is>
      </c>
      <c r="D123" s="24"/>
      <c r="E123" s="26" t="inlineStr">
        <is>
          <t xml:space="preserve">покостівка</t>
        </is>
      </c>
      <c r="F123" s="28" t="inlineStr">
        <is>
          <t xml:space="preserve">шт.</t>
        </is>
      </c>
      <c r="G123" s="29">
        <v>302</v>
      </c>
      <c r="H123" s="21"/>
      <c r="I123" s="31" t="str">
        <f>IF(N(H123)&gt;0,H123*G123,"")</f>
        <v/>
      </c>
      <c r="J123" t="str">
        <f>IF(N(H123)&gt;0,A123,"")</f>
        <v/>
      </c>
    </row>
    <row r="124">
      <c r="A124" s="28">
        <v>114</v>
      </c>
      <c r="B124" s="26" t="inlineStr">
        <is>
          <t xml:space="preserve">Арки (стели)</t>
        </is>
      </c>
      <c r="C124" s="26" t="inlineStr">
        <is>
          <t xml:space="preserve">130 × 80 × 10</t>
        </is>
      </c>
      <c r="D124" s="25"/>
      <c r="E124" s="26" t="inlineStr">
        <is>
          <t xml:space="preserve">лезники</t>
        </is>
      </c>
      <c r="F124" s="28" t="inlineStr">
        <is>
          <t xml:space="preserve">шт.</t>
        </is>
      </c>
      <c r="G124" s="29">
        <v>302</v>
      </c>
      <c r="H124" s="21"/>
      <c r="I124" s="31" t="str">
        <f>IF(N(H124)&gt;0,H124*G124,"")</f>
        <v/>
      </c>
      <c r="J124" t="str">
        <f>IF(N(H124)&gt;0,A124,"")</f>
        <v/>
      </c>
    </row>
    <row r="125">
      <c r="A125" s="18">
        <v>115</v>
      </c>
      <c r="B125" s="16" t="inlineStr">
        <is>
          <t xml:space="preserve">Арки (стели)</t>
        </is>
      </c>
      <c r="C125" s="16" t="inlineStr">
        <is>
          <t xml:space="preserve">140 × 60 × 8</t>
        </is>
      </c>
      <c r="D125" s="23"/>
      <c r="E125" s="16" t="inlineStr">
        <is>
          <t xml:space="preserve">габро</t>
        </is>
      </c>
      <c r="F125" s="18" t="inlineStr">
        <is>
          <t xml:space="preserve">шт.</t>
        </is>
      </c>
      <c r="G125" s="19">
        <v>202</v>
      </c>
      <c r="H125" s="21"/>
      <c r="I125" s="22" t="str">
        <f>IF(N(H125)&gt;0,H125*G125,"")</f>
        <v/>
      </c>
      <c r="J125" t="str">
        <f>IF(N(H125)&gt;0,A125,"")</f>
        <v/>
      </c>
    </row>
    <row r="126">
      <c r="A126" s="18">
        <v>116</v>
      </c>
      <c r="B126" s="16" t="inlineStr">
        <is>
          <t xml:space="preserve">Арки (стели)</t>
        </is>
      </c>
      <c r="C126" s="16" t="inlineStr">
        <is>
          <t xml:space="preserve">140 × 60 × 8</t>
        </is>
      </c>
      <c r="D126" s="24"/>
      <c r="E126" s="16" t="inlineStr">
        <is>
          <t xml:space="preserve">покостівка</t>
        </is>
      </c>
      <c r="F126" s="18" t="inlineStr">
        <is>
          <t xml:space="preserve">шт.</t>
        </is>
      </c>
      <c r="G126" s="19">
        <v>195</v>
      </c>
      <c r="H126" s="21"/>
      <c r="I126" s="22" t="str">
        <f>IF(N(H126)&gt;0,H126*G126,"")</f>
        <v/>
      </c>
      <c r="J126" t="str">
        <f>IF(N(H126)&gt;0,A126,"")</f>
        <v/>
      </c>
    </row>
    <row r="127">
      <c r="A127" s="18">
        <v>117</v>
      </c>
      <c r="B127" s="16" t="inlineStr">
        <is>
          <t xml:space="preserve">Арки (стели)</t>
        </is>
      </c>
      <c r="C127" s="16" t="inlineStr">
        <is>
          <t xml:space="preserve">140 × 60 × 8</t>
        </is>
      </c>
      <c r="D127" s="25"/>
      <c r="E127" s="16" t="inlineStr">
        <is>
          <t xml:space="preserve">лезники</t>
        </is>
      </c>
      <c r="F127" s="18" t="inlineStr">
        <is>
          <t xml:space="preserve">шт.</t>
        </is>
      </c>
      <c r="G127" s="19">
        <v>195</v>
      </c>
      <c r="H127" s="21"/>
      <c r="I127" s="22" t="str">
        <f>IF(N(H127)&gt;0,H127*G127,"")</f>
        <v/>
      </c>
      <c r="J127" t="str">
        <f>IF(N(H127)&gt;0,A127,"")</f>
        <v/>
      </c>
    </row>
    <row r="128">
      <c r="A128" s="28">
        <v>118</v>
      </c>
      <c r="B128" s="26" t="inlineStr">
        <is>
          <t xml:space="preserve">Арки (стели)</t>
        </is>
      </c>
      <c r="C128" s="26" t="inlineStr">
        <is>
          <t xml:space="preserve">140 × 70 × 5</t>
        </is>
      </c>
      <c r="D128" s="23"/>
      <c r="E128" s="26" t="inlineStr">
        <is>
          <t xml:space="preserve">габро</t>
        </is>
      </c>
      <c r="F128" s="28" t="inlineStr">
        <is>
          <t xml:space="preserve">шт.</t>
        </is>
      </c>
      <c r="G128" s="29">
        <v>147</v>
      </c>
      <c r="H128" s="21"/>
      <c r="I128" s="31" t="str">
        <f>IF(N(H128)&gt;0,H128*G128,"")</f>
        <v/>
      </c>
      <c r="J128" t="str">
        <f>IF(N(H128)&gt;0,A128,"")</f>
        <v/>
      </c>
    </row>
    <row r="129">
      <c r="A129" s="28">
        <v>119</v>
      </c>
      <c r="B129" s="26" t="inlineStr">
        <is>
          <t xml:space="preserve">Арки (стели)</t>
        </is>
      </c>
      <c r="C129" s="26" t="inlineStr">
        <is>
          <t xml:space="preserve">140 × 70 × 5</t>
        </is>
      </c>
      <c r="D129" s="24"/>
      <c r="E129" s="26" t="inlineStr">
        <is>
          <t xml:space="preserve">покостівка</t>
        </is>
      </c>
      <c r="F129" s="28" t="inlineStr">
        <is>
          <t xml:space="preserve">шт.</t>
        </is>
      </c>
      <c r="G129" s="29">
        <v>142</v>
      </c>
      <c r="H129" s="21"/>
      <c r="I129" s="31" t="str">
        <f>IF(N(H129)&gt;0,H129*G129,"")</f>
        <v/>
      </c>
      <c r="J129" t="str">
        <f>IF(N(H129)&gt;0,A129,"")</f>
        <v/>
      </c>
    </row>
    <row r="130">
      <c r="A130" s="28">
        <v>120</v>
      </c>
      <c r="B130" s="26" t="inlineStr">
        <is>
          <t xml:space="preserve">Арки (стели)</t>
        </is>
      </c>
      <c r="C130" s="26" t="inlineStr">
        <is>
          <t xml:space="preserve">140 × 70 × 5</t>
        </is>
      </c>
      <c r="D130" s="25"/>
      <c r="E130" s="26" t="inlineStr">
        <is>
          <t xml:space="preserve">лезники</t>
        </is>
      </c>
      <c r="F130" s="28" t="inlineStr">
        <is>
          <t xml:space="preserve">шт.</t>
        </is>
      </c>
      <c r="G130" s="29">
        <v>142</v>
      </c>
      <c r="H130" s="21"/>
      <c r="I130" s="31" t="str">
        <f>IF(N(H130)&gt;0,H130*G130,"")</f>
        <v/>
      </c>
      <c r="J130" t="str">
        <f>IF(N(H130)&gt;0,A130,"")</f>
        <v/>
      </c>
    </row>
    <row r="131">
      <c r="A131" s="18">
        <v>121</v>
      </c>
      <c r="B131" s="16" t="inlineStr">
        <is>
          <t xml:space="preserve">Арки (стели)</t>
        </is>
      </c>
      <c r="C131" s="16" t="inlineStr">
        <is>
          <t xml:space="preserve">140 × 70 × 8</t>
        </is>
      </c>
      <c r="D131" s="23"/>
      <c r="E131" s="16" t="inlineStr">
        <is>
          <t xml:space="preserve">габро</t>
        </is>
      </c>
      <c r="F131" s="18" t="inlineStr">
        <is>
          <t xml:space="preserve">шт.</t>
        </is>
      </c>
      <c r="G131" s="19">
        <v>235</v>
      </c>
      <c r="H131" s="21"/>
      <c r="I131" s="22" t="str">
        <f>IF(N(H131)&gt;0,H131*G131,"")</f>
        <v/>
      </c>
      <c r="J131" t="str">
        <f>IF(N(H131)&gt;0,A131,"")</f>
        <v/>
      </c>
    </row>
    <row r="132">
      <c r="A132" s="18">
        <v>122</v>
      </c>
      <c r="B132" s="16" t="inlineStr">
        <is>
          <t xml:space="preserve">Арки (стели)</t>
        </is>
      </c>
      <c r="C132" s="16" t="inlineStr">
        <is>
          <t xml:space="preserve">140 × 70 × 8</t>
        </is>
      </c>
      <c r="D132" s="24"/>
      <c r="E132" s="16" t="inlineStr">
        <is>
          <t xml:space="preserve">покостівка</t>
        </is>
      </c>
      <c r="F132" s="18" t="inlineStr">
        <is>
          <t xml:space="preserve">шт.</t>
        </is>
      </c>
      <c r="G132" s="19">
        <v>227</v>
      </c>
      <c r="H132" s="21"/>
      <c r="I132" s="22" t="str">
        <f>IF(N(H132)&gt;0,H132*G132,"")</f>
        <v/>
      </c>
      <c r="J132" t="str">
        <f>IF(N(H132)&gt;0,A132,"")</f>
        <v/>
      </c>
    </row>
    <row r="133">
      <c r="A133" s="18">
        <v>123</v>
      </c>
      <c r="B133" s="16" t="inlineStr">
        <is>
          <t xml:space="preserve">Арки (стели)</t>
        </is>
      </c>
      <c r="C133" s="16" t="inlineStr">
        <is>
          <t xml:space="preserve">140 × 70 × 8</t>
        </is>
      </c>
      <c r="D133" s="25"/>
      <c r="E133" s="16" t="inlineStr">
        <is>
          <t xml:space="preserve">лезники</t>
        </is>
      </c>
      <c r="F133" s="18" t="inlineStr">
        <is>
          <t xml:space="preserve">шт.</t>
        </is>
      </c>
      <c r="G133" s="19">
        <v>227</v>
      </c>
      <c r="H133" s="21"/>
      <c r="I133" s="22" t="str">
        <f>IF(N(H133)&gt;0,H133*G133,"")</f>
        <v/>
      </c>
      <c r="J133" t="str">
        <f>IF(N(H133)&gt;0,A133,"")</f>
        <v/>
      </c>
    </row>
    <row r="134">
      <c r="A134" s="28">
        <v>124</v>
      </c>
      <c r="B134" s="26" t="inlineStr">
        <is>
          <t xml:space="preserve">Арки (стели)</t>
        </is>
      </c>
      <c r="C134" s="26" t="inlineStr">
        <is>
          <t xml:space="preserve">140 × 80 × 8</t>
        </is>
      </c>
      <c r="D134" s="23"/>
      <c r="E134" s="26" t="inlineStr">
        <is>
          <t xml:space="preserve">габро</t>
        </is>
      </c>
      <c r="F134" s="28" t="inlineStr">
        <is>
          <t xml:space="preserve">шт.</t>
        </is>
      </c>
      <c r="G134" s="29">
        <v>269</v>
      </c>
      <c r="H134" s="21"/>
      <c r="I134" s="31" t="str">
        <f>IF(N(H134)&gt;0,H134*G134,"")</f>
        <v/>
      </c>
      <c r="J134" t="str">
        <f>IF(N(H134)&gt;0,A134,"")</f>
        <v/>
      </c>
    </row>
    <row r="135">
      <c r="A135" s="28">
        <v>125</v>
      </c>
      <c r="B135" s="26" t="inlineStr">
        <is>
          <t xml:space="preserve">Арки (стели)</t>
        </is>
      </c>
      <c r="C135" s="26" t="inlineStr">
        <is>
          <t xml:space="preserve">140 × 80 × 8</t>
        </is>
      </c>
      <c r="D135" s="24"/>
      <c r="E135" s="26" t="inlineStr">
        <is>
          <t xml:space="preserve">покостівка</t>
        </is>
      </c>
      <c r="F135" s="28" t="inlineStr">
        <is>
          <t xml:space="preserve">шт.</t>
        </is>
      </c>
      <c r="G135" s="29">
        <v>260</v>
      </c>
      <c r="H135" s="21"/>
      <c r="I135" s="31" t="str">
        <f>IF(N(H135)&gt;0,H135*G135,"")</f>
        <v/>
      </c>
      <c r="J135" t="str">
        <f>IF(N(H135)&gt;0,A135,"")</f>
        <v/>
      </c>
    </row>
    <row r="136">
      <c r="A136" s="28">
        <v>126</v>
      </c>
      <c r="B136" s="26" t="inlineStr">
        <is>
          <t xml:space="preserve">Арки (стели)</t>
        </is>
      </c>
      <c r="C136" s="26" t="inlineStr">
        <is>
          <t xml:space="preserve">140 × 80 × 8</t>
        </is>
      </c>
      <c r="D136" s="25"/>
      <c r="E136" s="26" t="inlineStr">
        <is>
          <t xml:space="preserve">лезники</t>
        </is>
      </c>
      <c r="F136" s="28" t="inlineStr">
        <is>
          <t xml:space="preserve">шт.</t>
        </is>
      </c>
      <c r="G136" s="29">
        <v>260</v>
      </c>
      <c r="H136" s="21"/>
      <c r="I136" s="31" t="str">
        <f>IF(N(H136)&gt;0,H136*G136,"")</f>
        <v/>
      </c>
      <c r="J136" t="str">
        <f>IF(N(H136)&gt;0,A136,"")</f>
        <v/>
      </c>
    </row>
    <row r="137">
      <c r="A137" s="18">
        <v>127</v>
      </c>
      <c r="B137" s="16" t="inlineStr">
        <is>
          <t xml:space="preserve">Арки (стели)</t>
        </is>
      </c>
      <c r="C137" s="16" t="inlineStr">
        <is>
          <t xml:space="preserve">150 × 60 × 8</t>
        </is>
      </c>
      <c r="D137" s="23"/>
      <c r="E137" s="16" t="inlineStr">
        <is>
          <t xml:space="preserve">габро</t>
        </is>
      </c>
      <c r="F137" s="18" t="inlineStr">
        <is>
          <t xml:space="preserve">шт.</t>
        </is>
      </c>
      <c r="G137" s="19">
        <v>216</v>
      </c>
      <c r="H137" s="21"/>
      <c r="I137" s="22" t="str">
        <f>IF(N(H137)&gt;0,H137*G137,"")</f>
        <v/>
      </c>
      <c r="J137" t="str">
        <f>IF(N(H137)&gt;0,A137,"")</f>
        <v/>
      </c>
    </row>
    <row r="138">
      <c r="A138" s="18">
        <v>128</v>
      </c>
      <c r="B138" s="16" t="inlineStr">
        <is>
          <t xml:space="preserve">Арки (стели)</t>
        </is>
      </c>
      <c r="C138" s="16" t="inlineStr">
        <is>
          <t xml:space="preserve">150 × 60 × 8</t>
        </is>
      </c>
      <c r="D138" s="24"/>
      <c r="E138" s="16" t="inlineStr">
        <is>
          <t xml:space="preserve">покостівка</t>
        </is>
      </c>
      <c r="F138" s="18" t="inlineStr">
        <is>
          <t xml:space="preserve">шт.</t>
        </is>
      </c>
      <c r="G138" s="19">
        <v>209</v>
      </c>
      <c r="H138" s="21"/>
      <c r="I138" s="22" t="str">
        <f>IF(N(H138)&gt;0,H138*G138,"")</f>
        <v/>
      </c>
      <c r="J138" t="str">
        <f>IF(N(H138)&gt;0,A138,"")</f>
        <v/>
      </c>
    </row>
    <row r="139">
      <c r="A139" s="18">
        <v>129</v>
      </c>
      <c r="B139" s="16" t="inlineStr">
        <is>
          <t xml:space="preserve">Арки (стели)</t>
        </is>
      </c>
      <c r="C139" s="16" t="inlineStr">
        <is>
          <t xml:space="preserve">150 × 60 × 8</t>
        </is>
      </c>
      <c r="D139" s="25"/>
      <c r="E139" s="16" t="inlineStr">
        <is>
          <t xml:space="preserve">лезники</t>
        </is>
      </c>
      <c r="F139" s="18" t="inlineStr">
        <is>
          <t xml:space="preserve">шт.</t>
        </is>
      </c>
      <c r="G139" s="19">
        <v>209</v>
      </c>
      <c r="H139" s="21"/>
      <c r="I139" s="22" t="str">
        <f>IF(N(H139)&gt;0,H139*G139,"")</f>
        <v/>
      </c>
      <c r="J139" t="str">
        <f>IF(N(H139)&gt;0,A139,"")</f>
        <v/>
      </c>
    </row>
    <row r="140">
      <c r="A140" s="28">
        <v>130</v>
      </c>
      <c r="B140" s="26" t="inlineStr">
        <is>
          <t xml:space="preserve">Арки (стели)</t>
        </is>
      </c>
      <c r="C140" s="26" t="inlineStr">
        <is>
          <t xml:space="preserve">150 × 70 × 8</t>
        </is>
      </c>
      <c r="D140" s="23"/>
      <c r="E140" s="26" t="inlineStr">
        <is>
          <t xml:space="preserve">габро</t>
        </is>
      </c>
      <c r="F140" s="28" t="inlineStr">
        <is>
          <t xml:space="preserve">шт.</t>
        </is>
      </c>
      <c r="G140" s="29">
        <v>252</v>
      </c>
      <c r="H140" s="21"/>
      <c r="I140" s="31" t="str">
        <f>IF(N(H140)&gt;0,H140*G140,"")</f>
        <v/>
      </c>
      <c r="J140" t="str">
        <f>IF(N(H140)&gt;0,A140,"")</f>
        <v/>
      </c>
    </row>
    <row r="141">
      <c r="A141" s="28">
        <v>131</v>
      </c>
      <c r="B141" s="26" t="inlineStr">
        <is>
          <t xml:space="preserve">Арки (стели)</t>
        </is>
      </c>
      <c r="C141" s="26" t="inlineStr">
        <is>
          <t xml:space="preserve">150 × 70 × 8</t>
        </is>
      </c>
      <c r="D141" s="24"/>
      <c r="E141" s="26" t="inlineStr">
        <is>
          <t xml:space="preserve">покостівка</t>
        </is>
      </c>
      <c r="F141" s="28" t="inlineStr">
        <is>
          <t xml:space="preserve">шт.</t>
        </is>
      </c>
      <c r="G141" s="29">
        <v>244</v>
      </c>
      <c r="H141" s="21"/>
      <c r="I141" s="31" t="str">
        <f>IF(N(H141)&gt;0,H141*G141,"")</f>
        <v/>
      </c>
      <c r="J141" t="str">
        <f>IF(N(H141)&gt;0,A141,"")</f>
        <v/>
      </c>
    </row>
    <row r="142">
      <c r="A142" s="28">
        <v>132</v>
      </c>
      <c r="B142" s="26" t="inlineStr">
        <is>
          <t xml:space="preserve">Арки (стели)</t>
        </is>
      </c>
      <c r="C142" s="26" t="inlineStr">
        <is>
          <t xml:space="preserve">150 × 70 × 8</t>
        </is>
      </c>
      <c r="D142" s="25"/>
      <c r="E142" s="26" t="inlineStr">
        <is>
          <t xml:space="preserve">лезники</t>
        </is>
      </c>
      <c r="F142" s="28" t="inlineStr">
        <is>
          <t xml:space="preserve">шт.</t>
        </is>
      </c>
      <c r="G142" s="29">
        <v>244</v>
      </c>
      <c r="H142" s="21"/>
      <c r="I142" s="31" t="str">
        <f>IF(N(H142)&gt;0,H142*G142,"")</f>
        <v/>
      </c>
      <c r="J142" t="str">
        <f>IF(N(H142)&gt;0,A142,"")</f>
        <v/>
      </c>
    </row>
    <row r="143">
      <c r="A143" s="18">
        <v>133</v>
      </c>
      <c r="B143" s="16" t="inlineStr">
        <is>
          <t xml:space="preserve">Арки (стели)</t>
        </is>
      </c>
      <c r="C143" s="16" t="inlineStr">
        <is>
          <t xml:space="preserve">150 × 70 × 10</t>
        </is>
      </c>
      <c r="D143" s="23"/>
      <c r="E143" s="16" t="inlineStr">
        <is>
          <t xml:space="preserve">габро</t>
        </is>
      </c>
      <c r="F143" s="18" t="inlineStr">
        <is>
          <t xml:space="preserve">шт.</t>
        </is>
      </c>
      <c r="G143" s="19">
        <v>315</v>
      </c>
      <c r="H143" s="21"/>
      <c r="I143" s="22" t="str">
        <f>IF(N(H143)&gt;0,H143*G143,"")</f>
        <v/>
      </c>
      <c r="J143" t="str">
        <f>IF(N(H143)&gt;0,A143,"")</f>
        <v/>
      </c>
    </row>
    <row r="144">
      <c r="A144" s="18">
        <v>134</v>
      </c>
      <c r="B144" s="16" t="inlineStr">
        <is>
          <t xml:space="preserve">Арки (стели)</t>
        </is>
      </c>
      <c r="C144" s="16" t="inlineStr">
        <is>
          <t xml:space="preserve">150 × 70 × 10</t>
        </is>
      </c>
      <c r="D144" s="24"/>
      <c r="E144" s="16" t="inlineStr">
        <is>
          <t xml:space="preserve">покостівка</t>
        </is>
      </c>
      <c r="F144" s="18" t="inlineStr">
        <is>
          <t xml:space="preserve">шт.</t>
        </is>
      </c>
      <c r="G144" s="19">
        <v>305</v>
      </c>
      <c r="H144" s="21"/>
      <c r="I144" s="22" t="str">
        <f>IF(N(H144)&gt;0,H144*G144,"")</f>
        <v/>
      </c>
      <c r="J144" t="str">
        <f>IF(N(H144)&gt;0,A144,"")</f>
        <v/>
      </c>
    </row>
    <row r="145">
      <c r="A145" s="18">
        <v>135</v>
      </c>
      <c r="B145" s="16" t="inlineStr">
        <is>
          <t xml:space="preserve">Арки (стели)</t>
        </is>
      </c>
      <c r="C145" s="16" t="inlineStr">
        <is>
          <t xml:space="preserve">150 × 70 × 10</t>
        </is>
      </c>
      <c r="D145" s="25"/>
      <c r="E145" s="16" t="inlineStr">
        <is>
          <t xml:space="preserve">лезники</t>
        </is>
      </c>
      <c r="F145" s="18" t="inlineStr">
        <is>
          <t xml:space="preserve">шт.</t>
        </is>
      </c>
      <c r="G145" s="19">
        <v>305</v>
      </c>
      <c r="H145" s="21"/>
      <c r="I145" s="22" t="str">
        <f>IF(N(H145)&gt;0,H145*G145,"")</f>
        <v/>
      </c>
      <c r="J145" t="str">
        <f>IF(N(H145)&gt;0,A145,"")</f>
        <v/>
      </c>
    </row>
    <row r="146">
      <c r="A146" s="28">
        <v>136</v>
      </c>
      <c r="B146" s="26" t="inlineStr">
        <is>
          <t xml:space="preserve">Арки (стели)</t>
        </is>
      </c>
      <c r="C146" s="26" t="inlineStr">
        <is>
          <t xml:space="preserve">150 × 80 × 8</t>
        </is>
      </c>
      <c r="D146" s="23"/>
      <c r="E146" s="26" t="inlineStr">
        <is>
          <t xml:space="preserve">габро</t>
        </is>
      </c>
      <c r="F146" s="28" t="inlineStr">
        <is>
          <t xml:space="preserve">шт.</t>
        </is>
      </c>
      <c r="G146" s="29">
        <v>288</v>
      </c>
      <c r="H146" s="21"/>
      <c r="I146" s="31" t="str">
        <f>IF(N(H146)&gt;0,H146*G146,"")</f>
        <v/>
      </c>
      <c r="J146" t="str">
        <f>IF(N(H146)&gt;0,A146,"")</f>
        <v/>
      </c>
    </row>
    <row r="147">
      <c r="A147" s="28">
        <v>137</v>
      </c>
      <c r="B147" s="26" t="inlineStr">
        <is>
          <t xml:space="preserve">Арки (стели)</t>
        </is>
      </c>
      <c r="C147" s="26" t="inlineStr">
        <is>
          <t xml:space="preserve">150 × 80 × 8</t>
        </is>
      </c>
      <c r="D147" s="24"/>
      <c r="E147" s="26" t="inlineStr">
        <is>
          <t xml:space="preserve">покостівка</t>
        </is>
      </c>
      <c r="F147" s="28" t="inlineStr">
        <is>
          <t xml:space="preserve">шт.</t>
        </is>
      </c>
      <c r="G147" s="29">
        <v>278</v>
      </c>
      <c r="H147" s="21"/>
      <c r="I147" s="31" t="str">
        <f>IF(N(H147)&gt;0,H147*G147,"")</f>
        <v/>
      </c>
      <c r="J147" t="str">
        <f>IF(N(H147)&gt;0,A147,"")</f>
        <v/>
      </c>
    </row>
    <row r="148">
      <c r="A148" s="28">
        <v>138</v>
      </c>
      <c r="B148" s="26" t="inlineStr">
        <is>
          <t xml:space="preserve">Арки (стели)</t>
        </is>
      </c>
      <c r="C148" s="26" t="inlineStr">
        <is>
          <t xml:space="preserve">150 × 80 × 8</t>
        </is>
      </c>
      <c r="D148" s="25"/>
      <c r="E148" s="26" t="inlineStr">
        <is>
          <t xml:space="preserve">лезники</t>
        </is>
      </c>
      <c r="F148" s="28" t="inlineStr">
        <is>
          <t xml:space="preserve">шт.</t>
        </is>
      </c>
      <c r="G148" s="29">
        <v>278</v>
      </c>
      <c r="H148" s="21"/>
      <c r="I148" s="31" t="str">
        <f>IF(N(H148)&gt;0,H148*G148,"")</f>
        <v/>
      </c>
      <c r="J148" t="str">
        <f>IF(N(H148)&gt;0,A148,"")</f>
        <v/>
      </c>
    </row>
    <row r="149">
      <c r="A149" s="18">
        <v>139</v>
      </c>
      <c r="B149" s="16" t="inlineStr">
        <is>
          <t xml:space="preserve">Підставки (тумби)</t>
        </is>
      </c>
      <c r="C149" s="16" t="inlineStr">
        <is>
          <t xml:space="preserve">50 × 20 × 15</t>
        </is>
      </c>
      <c r="D149" s="23"/>
      <c r="E149" s="16" t="inlineStr">
        <is>
          <t xml:space="preserve">габро</t>
        </is>
      </c>
      <c r="F149" s="18" t="inlineStr">
        <is>
          <t xml:space="preserve">шт.</t>
        </is>
      </c>
      <c r="G149" s="19">
        <v>45</v>
      </c>
      <c r="H149" s="21"/>
      <c r="I149" s="22" t="str">
        <f>IF(N(H149)&gt;0,H149*G149,"")</f>
        <v/>
      </c>
      <c r="J149" t="str">
        <f>IF(N(H149)&gt;0,A149,"")</f>
        <v/>
      </c>
    </row>
    <row r="150">
      <c r="A150" s="18">
        <v>140</v>
      </c>
      <c r="B150" s="16" t="inlineStr">
        <is>
          <t xml:space="preserve">Підставки (тумби)</t>
        </is>
      </c>
      <c r="C150" s="16" t="inlineStr">
        <is>
          <t xml:space="preserve">50 × 20 × 15</t>
        </is>
      </c>
      <c r="D150" s="24"/>
      <c r="E150" s="16" t="inlineStr">
        <is>
          <t xml:space="preserve">покостівка</t>
        </is>
      </c>
      <c r="F150" s="18" t="inlineStr">
        <is>
          <t xml:space="preserve">шт.</t>
        </is>
      </c>
      <c r="G150" s="19">
        <v>44</v>
      </c>
      <c r="H150" s="21"/>
      <c r="I150" s="22" t="str">
        <f>IF(N(H150)&gt;0,H150*G150,"")</f>
        <v/>
      </c>
      <c r="J150" t="str">
        <f>IF(N(H150)&gt;0,A150,"")</f>
        <v/>
      </c>
    </row>
    <row r="151">
      <c r="A151" s="18">
        <v>141</v>
      </c>
      <c r="B151" s="16" t="inlineStr">
        <is>
          <t xml:space="preserve">Підставки (тумби)</t>
        </is>
      </c>
      <c r="C151" s="16" t="inlineStr">
        <is>
          <t xml:space="preserve">50 × 20 × 15</t>
        </is>
      </c>
      <c r="D151" s="25"/>
      <c r="E151" s="16" t="inlineStr">
        <is>
          <t xml:space="preserve">лезники</t>
        </is>
      </c>
      <c r="F151" s="18" t="inlineStr">
        <is>
          <t xml:space="preserve">шт.</t>
        </is>
      </c>
      <c r="G151" s="19">
        <v>44</v>
      </c>
      <c r="H151" s="21"/>
      <c r="I151" s="22" t="str">
        <f>IF(N(H151)&gt;0,H151*G151,"")</f>
        <v/>
      </c>
      <c r="J151" t="str">
        <f>IF(N(H151)&gt;0,A151,"")</f>
        <v/>
      </c>
    </row>
    <row r="152">
      <c r="A152" s="28">
        <v>142</v>
      </c>
      <c r="B152" s="26" t="inlineStr">
        <is>
          <t xml:space="preserve">Підставки (тумби)</t>
        </is>
      </c>
      <c r="C152" s="26" t="inlineStr">
        <is>
          <t xml:space="preserve">50 × 20 × 20</t>
        </is>
      </c>
      <c r="D152" s="23"/>
      <c r="E152" s="26" t="inlineStr">
        <is>
          <t xml:space="preserve">габро</t>
        </is>
      </c>
      <c r="F152" s="28" t="inlineStr">
        <is>
          <t xml:space="preserve">шт.</t>
        </is>
      </c>
      <c r="G152" s="29">
        <v>60</v>
      </c>
      <c r="H152" s="21"/>
      <c r="I152" s="31" t="str">
        <f>IF(N(H152)&gt;0,H152*G152,"")</f>
        <v/>
      </c>
      <c r="J152" t="str">
        <f>IF(N(H152)&gt;0,A152,"")</f>
        <v/>
      </c>
    </row>
    <row r="153">
      <c r="A153" s="28">
        <v>143</v>
      </c>
      <c r="B153" s="26" t="inlineStr">
        <is>
          <t xml:space="preserve">Підставки (тумби)</t>
        </is>
      </c>
      <c r="C153" s="26" t="inlineStr">
        <is>
          <t xml:space="preserve">50 × 20 × 20</t>
        </is>
      </c>
      <c r="D153" s="24"/>
      <c r="E153" s="26" t="inlineStr">
        <is>
          <t xml:space="preserve">покостівка</t>
        </is>
      </c>
      <c r="F153" s="28" t="inlineStr">
        <is>
          <t xml:space="preserve">шт.</t>
        </is>
      </c>
      <c r="G153" s="29">
        <v>58</v>
      </c>
      <c r="H153" s="21"/>
      <c r="I153" s="31" t="str">
        <f>IF(N(H153)&gt;0,H153*G153,"")</f>
        <v/>
      </c>
      <c r="J153" t="str">
        <f>IF(N(H153)&gt;0,A153,"")</f>
        <v/>
      </c>
    </row>
    <row r="154">
      <c r="A154" s="28">
        <v>144</v>
      </c>
      <c r="B154" s="26" t="inlineStr">
        <is>
          <t xml:space="preserve">Підставки (тумби)</t>
        </is>
      </c>
      <c r="C154" s="26" t="inlineStr">
        <is>
          <t xml:space="preserve">50 × 20 × 20</t>
        </is>
      </c>
      <c r="D154" s="25"/>
      <c r="E154" s="26" t="inlineStr">
        <is>
          <t xml:space="preserve">лезники</t>
        </is>
      </c>
      <c r="F154" s="28" t="inlineStr">
        <is>
          <t xml:space="preserve">шт.</t>
        </is>
      </c>
      <c r="G154" s="29">
        <v>58</v>
      </c>
      <c r="H154" s="21"/>
      <c r="I154" s="31" t="str">
        <f>IF(N(H154)&gt;0,H154*G154,"")</f>
        <v/>
      </c>
      <c r="J154" t="str">
        <f>IF(N(H154)&gt;0,A154,"")</f>
        <v/>
      </c>
    </row>
    <row r="155">
      <c r="A155" s="18">
        <v>145</v>
      </c>
      <c r="B155" s="16" t="inlineStr">
        <is>
          <t xml:space="preserve">Підставки (тумби)</t>
        </is>
      </c>
      <c r="C155" s="16" t="inlineStr">
        <is>
          <t xml:space="preserve">50 × 25 × 20</t>
        </is>
      </c>
      <c r="D155" s="23"/>
      <c r="E155" s="16" t="inlineStr">
        <is>
          <t xml:space="preserve">габро</t>
        </is>
      </c>
      <c r="F155" s="18" t="inlineStr">
        <is>
          <t xml:space="preserve">шт.</t>
        </is>
      </c>
      <c r="G155" s="19">
        <v>75</v>
      </c>
      <c r="H155" s="21"/>
      <c r="I155" s="22" t="str">
        <f>IF(N(H155)&gt;0,H155*G155,"")</f>
        <v/>
      </c>
      <c r="J155" t="str">
        <f>IF(N(H155)&gt;0,A155,"")</f>
        <v/>
      </c>
    </row>
    <row r="156">
      <c r="A156" s="18">
        <v>146</v>
      </c>
      <c r="B156" s="16" t="inlineStr">
        <is>
          <t xml:space="preserve">Підставки (тумби)</t>
        </is>
      </c>
      <c r="C156" s="16" t="inlineStr">
        <is>
          <t xml:space="preserve">50 × 25 × 20</t>
        </is>
      </c>
      <c r="D156" s="24"/>
      <c r="E156" s="16" t="inlineStr">
        <is>
          <t xml:space="preserve">покостівка</t>
        </is>
      </c>
      <c r="F156" s="18" t="inlineStr">
        <is>
          <t xml:space="preserve">шт.</t>
        </is>
      </c>
      <c r="G156" s="19">
        <v>73</v>
      </c>
      <c r="H156" s="21"/>
      <c r="I156" s="22" t="str">
        <f>IF(N(H156)&gt;0,H156*G156,"")</f>
        <v/>
      </c>
      <c r="J156" t="str">
        <f>IF(N(H156)&gt;0,A156,"")</f>
        <v/>
      </c>
    </row>
    <row r="157">
      <c r="A157" s="18">
        <v>147</v>
      </c>
      <c r="B157" s="16" t="inlineStr">
        <is>
          <t xml:space="preserve">Підставки (тумби)</t>
        </is>
      </c>
      <c r="C157" s="16" t="inlineStr">
        <is>
          <t xml:space="preserve">50 × 25 × 20</t>
        </is>
      </c>
      <c r="D157" s="25"/>
      <c r="E157" s="16" t="inlineStr">
        <is>
          <t xml:space="preserve">лезники</t>
        </is>
      </c>
      <c r="F157" s="18" t="inlineStr">
        <is>
          <t xml:space="preserve">шт.</t>
        </is>
      </c>
      <c r="G157" s="19">
        <v>73</v>
      </c>
      <c r="H157" s="21"/>
      <c r="I157" s="22" t="str">
        <f>IF(N(H157)&gt;0,H157*G157,"")</f>
        <v/>
      </c>
      <c r="J157" t="str">
        <f>IF(N(H157)&gt;0,A157,"")</f>
        <v/>
      </c>
    </row>
    <row r="158">
      <c r="A158" s="28">
        <v>148</v>
      </c>
      <c r="B158" s="26" t="inlineStr">
        <is>
          <t xml:space="preserve">Підставки (тумби)</t>
        </is>
      </c>
      <c r="C158" s="26" t="inlineStr">
        <is>
          <t xml:space="preserve">55 × 15 × 15</t>
        </is>
      </c>
      <c r="D158" s="23"/>
      <c r="E158" s="26" t="inlineStr">
        <is>
          <t xml:space="preserve">габро</t>
        </is>
      </c>
      <c r="F158" s="28" t="inlineStr">
        <is>
          <t xml:space="preserve">шт.</t>
        </is>
      </c>
      <c r="G158" s="29">
        <v>37</v>
      </c>
      <c r="H158" s="21"/>
      <c r="I158" s="31" t="str">
        <f>IF(N(H158)&gt;0,H158*G158,"")</f>
        <v/>
      </c>
      <c r="J158" t="str">
        <f>IF(N(H158)&gt;0,A158,"")</f>
        <v/>
      </c>
    </row>
    <row r="159">
      <c r="A159" s="28">
        <v>149</v>
      </c>
      <c r="B159" s="26" t="inlineStr">
        <is>
          <t xml:space="preserve">Підставки (тумби)</t>
        </is>
      </c>
      <c r="C159" s="26" t="inlineStr">
        <is>
          <t xml:space="preserve">55 × 15 × 15</t>
        </is>
      </c>
      <c r="D159" s="24"/>
      <c r="E159" s="26" t="inlineStr">
        <is>
          <t xml:space="preserve">покостівка</t>
        </is>
      </c>
      <c r="F159" s="28" t="inlineStr">
        <is>
          <t xml:space="preserve">шт.</t>
        </is>
      </c>
      <c r="G159" s="29">
        <v>36</v>
      </c>
      <c r="H159" s="21"/>
      <c r="I159" s="31" t="str">
        <f>IF(N(H159)&gt;0,H159*G159,"")</f>
        <v/>
      </c>
      <c r="J159" t="str">
        <f>IF(N(H159)&gt;0,A159,"")</f>
        <v/>
      </c>
    </row>
    <row r="160">
      <c r="A160" s="28">
        <v>150</v>
      </c>
      <c r="B160" s="26" t="inlineStr">
        <is>
          <t xml:space="preserve">Підставки (тумби)</t>
        </is>
      </c>
      <c r="C160" s="26" t="inlineStr">
        <is>
          <t xml:space="preserve">55 × 15 × 15</t>
        </is>
      </c>
      <c r="D160" s="25"/>
      <c r="E160" s="26" t="inlineStr">
        <is>
          <t xml:space="preserve">лезники</t>
        </is>
      </c>
      <c r="F160" s="28" t="inlineStr">
        <is>
          <t xml:space="preserve">шт.</t>
        </is>
      </c>
      <c r="G160" s="29">
        <v>36</v>
      </c>
      <c r="H160" s="21"/>
      <c r="I160" s="31" t="str">
        <f>IF(N(H160)&gt;0,H160*G160,"")</f>
        <v/>
      </c>
      <c r="J160" t="str">
        <f>IF(N(H160)&gt;0,A160,"")</f>
        <v/>
      </c>
    </row>
    <row r="161">
      <c r="A161" s="18">
        <v>151</v>
      </c>
      <c r="B161" s="16" t="inlineStr">
        <is>
          <t xml:space="preserve">Підставки (тумби)</t>
        </is>
      </c>
      <c r="C161" s="16" t="inlineStr">
        <is>
          <t xml:space="preserve">55 × 20 × 15</t>
        </is>
      </c>
      <c r="D161" s="23"/>
      <c r="E161" s="16" t="inlineStr">
        <is>
          <t xml:space="preserve">габро</t>
        </is>
      </c>
      <c r="F161" s="18" t="inlineStr">
        <is>
          <t xml:space="preserve">шт.</t>
        </is>
      </c>
      <c r="G161" s="19">
        <v>50</v>
      </c>
      <c r="H161" s="21"/>
      <c r="I161" s="22" t="str">
        <f>IF(N(H161)&gt;0,H161*G161,"")</f>
        <v/>
      </c>
      <c r="J161" t="str">
        <f>IF(N(H161)&gt;0,A161,"")</f>
        <v/>
      </c>
    </row>
    <row r="162">
      <c r="A162" s="18">
        <v>152</v>
      </c>
      <c r="B162" s="16" t="inlineStr">
        <is>
          <t xml:space="preserve">Підставки (тумби)</t>
        </is>
      </c>
      <c r="C162" s="16" t="inlineStr">
        <is>
          <t xml:space="preserve">55 × 20 × 15</t>
        </is>
      </c>
      <c r="D162" s="24"/>
      <c r="E162" s="16" t="inlineStr">
        <is>
          <t xml:space="preserve">покостівка</t>
        </is>
      </c>
      <c r="F162" s="18" t="inlineStr">
        <is>
          <t xml:space="preserve">шт.</t>
        </is>
      </c>
      <c r="G162" s="19">
        <v>48</v>
      </c>
      <c r="H162" s="21"/>
      <c r="I162" s="22" t="str">
        <f>IF(N(H162)&gt;0,H162*G162,"")</f>
        <v/>
      </c>
      <c r="J162" t="str">
        <f>IF(N(H162)&gt;0,A162,"")</f>
        <v/>
      </c>
    </row>
    <row r="163">
      <c r="A163" s="18">
        <v>153</v>
      </c>
      <c r="B163" s="16" t="inlineStr">
        <is>
          <t xml:space="preserve">Підставки (тумби)</t>
        </is>
      </c>
      <c r="C163" s="16" t="inlineStr">
        <is>
          <t xml:space="preserve">55 × 20 × 15</t>
        </is>
      </c>
      <c r="D163" s="25"/>
      <c r="E163" s="16" t="inlineStr">
        <is>
          <t xml:space="preserve">лезники</t>
        </is>
      </c>
      <c r="F163" s="18" t="inlineStr">
        <is>
          <t xml:space="preserve">шт.</t>
        </is>
      </c>
      <c r="G163" s="19">
        <v>48</v>
      </c>
      <c r="H163" s="21"/>
      <c r="I163" s="22" t="str">
        <f>IF(N(H163)&gt;0,H163*G163,"")</f>
        <v/>
      </c>
      <c r="J163" t="str">
        <f>IF(N(H163)&gt;0,A163,"")</f>
        <v/>
      </c>
    </row>
    <row r="164">
      <c r="A164" s="28">
        <v>154</v>
      </c>
      <c r="B164" s="26" t="inlineStr">
        <is>
          <t xml:space="preserve">Підставки (тумби)</t>
        </is>
      </c>
      <c r="C164" s="26" t="inlineStr">
        <is>
          <t xml:space="preserve">55 × 20 × 20</t>
        </is>
      </c>
      <c r="D164" s="23"/>
      <c r="E164" s="26" t="inlineStr">
        <is>
          <t xml:space="preserve">габро</t>
        </is>
      </c>
      <c r="F164" s="28" t="inlineStr">
        <is>
          <t xml:space="preserve">шт.</t>
        </is>
      </c>
      <c r="G164" s="29">
        <v>66</v>
      </c>
      <c r="H164" s="21"/>
      <c r="I164" s="31" t="str">
        <f>IF(N(H164)&gt;0,H164*G164,"")</f>
        <v/>
      </c>
      <c r="J164" t="str">
        <f>IF(N(H164)&gt;0,A164,"")</f>
        <v/>
      </c>
    </row>
    <row r="165">
      <c r="A165" s="28">
        <v>155</v>
      </c>
      <c r="B165" s="26" t="inlineStr">
        <is>
          <t xml:space="preserve">Підставки (тумби)</t>
        </is>
      </c>
      <c r="C165" s="26" t="inlineStr">
        <is>
          <t xml:space="preserve">55 × 20 × 20</t>
        </is>
      </c>
      <c r="D165" s="24"/>
      <c r="E165" s="26" t="inlineStr">
        <is>
          <t xml:space="preserve">покостівка</t>
        </is>
      </c>
      <c r="F165" s="28" t="inlineStr">
        <is>
          <t xml:space="preserve">шт.</t>
        </is>
      </c>
      <c r="G165" s="29">
        <v>64</v>
      </c>
      <c r="H165" s="21"/>
      <c r="I165" s="31" t="str">
        <f>IF(N(H165)&gt;0,H165*G165,"")</f>
        <v/>
      </c>
      <c r="J165" t="str">
        <f>IF(N(H165)&gt;0,A165,"")</f>
        <v/>
      </c>
    </row>
    <row r="166">
      <c r="A166" s="28">
        <v>156</v>
      </c>
      <c r="B166" s="26" t="inlineStr">
        <is>
          <t xml:space="preserve">Підставки (тумби)</t>
        </is>
      </c>
      <c r="C166" s="26" t="inlineStr">
        <is>
          <t xml:space="preserve">55 × 20 × 20</t>
        </is>
      </c>
      <c r="D166" s="25"/>
      <c r="E166" s="26" t="inlineStr">
        <is>
          <t xml:space="preserve">лезники</t>
        </is>
      </c>
      <c r="F166" s="28" t="inlineStr">
        <is>
          <t xml:space="preserve">шт.</t>
        </is>
      </c>
      <c r="G166" s="29">
        <v>64</v>
      </c>
      <c r="H166" s="21"/>
      <c r="I166" s="31" t="str">
        <f>IF(N(H166)&gt;0,H166*G166,"")</f>
        <v/>
      </c>
      <c r="J166" t="str">
        <f>IF(N(H166)&gt;0,A166,"")</f>
        <v/>
      </c>
    </row>
    <row r="167">
      <c r="A167" s="18">
        <v>157</v>
      </c>
      <c r="B167" s="16" t="inlineStr">
        <is>
          <t xml:space="preserve">Підставки (тумби)</t>
        </is>
      </c>
      <c r="C167" s="16" t="inlineStr">
        <is>
          <t xml:space="preserve">55 × 25 × 20</t>
        </is>
      </c>
      <c r="D167" s="23"/>
      <c r="E167" s="16" t="inlineStr">
        <is>
          <t xml:space="preserve">габро</t>
        </is>
      </c>
      <c r="F167" s="18" t="inlineStr">
        <is>
          <t xml:space="preserve">шт.</t>
        </is>
      </c>
      <c r="G167" s="19">
        <v>83</v>
      </c>
      <c r="H167" s="21"/>
      <c r="I167" s="22" t="str">
        <f>IF(N(H167)&gt;0,H167*G167,"")</f>
        <v/>
      </c>
      <c r="J167" t="str">
        <f>IF(N(H167)&gt;0,A167,"")</f>
        <v/>
      </c>
    </row>
    <row r="168">
      <c r="A168" s="18">
        <v>158</v>
      </c>
      <c r="B168" s="16" t="inlineStr">
        <is>
          <t xml:space="preserve">Підставки (тумби)</t>
        </is>
      </c>
      <c r="C168" s="16" t="inlineStr">
        <is>
          <t xml:space="preserve">55 × 25 × 20</t>
        </is>
      </c>
      <c r="D168" s="24"/>
      <c r="E168" s="16" t="inlineStr">
        <is>
          <t xml:space="preserve">покостівка</t>
        </is>
      </c>
      <c r="F168" s="18" t="inlineStr">
        <is>
          <t xml:space="preserve">шт.</t>
        </is>
      </c>
      <c r="G168" s="19">
        <v>80</v>
      </c>
      <c r="H168" s="21"/>
      <c r="I168" s="22" t="str">
        <f>IF(N(H168)&gt;0,H168*G168,"")</f>
        <v/>
      </c>
      <c r="J168" t="str">
        <f>IF(N(H168)&gt;0,A168,"")</f>
        <v/>
      </c>
    </row>
    <row r="169">
      <c r="A169" s="18">
        <v>159</v>
      </c>
      <c r="B169" s="16" t="inlineStr">
        <is>
          <t xml:space="preserve">Підставки (тумби)</t>
        </is>
      </c>
      <c r="C169" s="16" t="inlineStr">
        <is>
          <t xml:space="preserve">55 × 25 × 20</t>
        </is>
      </c>
      <c r="D169" s="25"/>
      <c r="E169" s="16" t="inlineStr">
        <is>
          <t xml:space="preserve">лезники</t>
        </is>
      </c>
      <c r="F169" s="18" t="inlineStr">
        <is>
          <t xml:space="preserve">шт.</t>
        </is>
      </c>
      <c r="G169" s="19">
        <v>80</v>
      </c>
      <c r="H169" s="21"/>
      <c r="I169" s="22" t="str">
        <f>IF(N(H169)&gt;0,H169*G169,"")</f>
        <v/>
      </c>
      <c r="J169" t="str">
        <f>IF(N(H169)&gt;0,A169,"")</f>
        <v/>
      </c>
    </row>
    <row r="170">
      <c r="A170" s="28">
        <v>160</v>
      </c>
      <c r="B170" s="26" t="inlineStr">
        <is>
          <t xml:space="preserve">Підставки (тумби)</t>
        </is>
      </c>
      <c r="C170" s="26" t="inlineStr">
        <is>
          <t xml:space="preserve">60 × 20 × 15</t>
        </is>
      </c>
      <c r="D170" s="23"/>
      <c r="E170" s="26" t="inlineStr">
        <is>
          <t xml:space="preserve">габро</t>
        </is>
      </c>
      <c r="F170" s="28" t="inlineStr">
        <is>
          <t xml:space="preserve">шт.</t>
        </is>
      </c>
      <c r="G170" s="29">
        <v>54</v>
      </c>
      <c r="H170" s="21"/>
      <c r="I170" s="31" t="str">
        <f>IF(N(H170)&gt;0,H170*G170,"")</f>
        <v/>
      </c>
      <c r="J170" t="str">
        <f>IF(N(H170)&gt;0,A170,"")</f>
        <v/>
      </c>
    </row>
    <row r="171">
      <c r="A171" s="28">
        <v>161</v>
      </c>
      <c r="B171" s="26" t="inlineStr">
        <is>
          <t xml:space="preserve">Підставки (тумби)</t>
        </is>
      </c>
      <c r="C171" s="26" t="inlineStr">
        <is>
          <t xml:space="preserve">60 × 20 × 15</t>
        </is>
      </c>
      <c r="D171" s="24"/>
      <c r="E171" s="26" t="inlineStr">
        <is>
          <t xml:space="preserve">покостівка</t>
        </is>
      </c>
      <c r="F171" s="28" t="inlineStr">
        <is>
          <t xml:space="preserve">шт.</t>
        </is>
      </c>
      <c r="G171" s="29">
        <v>52</v>
      </c>
      <c r="H171" s="21"/>
      <c r="I171" s="31" t="str">
        <f>IF(N(H171)&gt;0,H171*G171,"")</f>
        <v/>
      </c>
      <c r="J171" t="str">
        <f>IF(N(H171)&gt;0,A171,"")</f>
        <v/>
      </c>
    </row>
    <row r="172">
      <c r="A172" s="28">
        <v>162</v>
      </c>
      <c r="B172" s="26" t="inlineStr">
        <is>
          <t xml:space="preserve">Підставки (тумби)</t>
        </is>
      </c>
      <c r="C172" s="26" t="inlineStr">
        <is>
          <t xml:space="preserve">60 × 20 × 15</t>
        </is>
      </c>
      <c r="D172" s="25"/>
      <c r="E172" s="26" t="inlineStr">
        <is>
          <t xml:space="preserve">лезники</t>
        </is>
      </c>
      <c r="F172" s="28" t="inlineStr">
        <is>
          <t xml:space="preserve">шт.</t>
        </is>
      </c>
      <c r="G172" s="29">
        <v>52</v>
      </c>
      <c r="H172" s="21"/>
      <c r="I172" s="31" t="str">
        <f>IF(N(H172)&gt;0,H172*G172,"")</f>
        <v/>
      </c>
      <c r="J172" t="str">
        <f>IF(N(H172)&gt;0,A172,"")</f>
        <v/>
      </c>
    </row>
    <row r="173">
      <c r="A173" s="18">
        <v>163</v>
      </c>
      <c r="B173" s="16" t="inlineStr">
        <is>
          <t xml:space="preserve">Підставки (тумби)</t>
        </is>
      </c>
      <c r="C173" s="16" t="inlineStr">
        <is>
          <t xml:space="preserve">60 × 20 × 20</t>
        </is>
      </c>
      <c r="D173" s="23"/>
      <c r="E173" s="16" t="inlineStr">
        <is>
          <t xml:space="preserve">габро</t>
        </is>
      </c>
      <c r="F173" s="18" t="inlineStr">
        <is>
          <t xml:space="preserve">шт.</t>
        </is>
      </c>
      <c r="G173" s="19">
        <v>72</v>
      </c>
      <c r="H173" s="21"/>
      <c r="I173" s="22" t="str">
        <f>IF(N(H173)&gt;0,H173*G173,"")</f>
        <v/>
      </c>
      <c r="J173" t="str">
        <f>IF(N(H173)&gt;0,A173,"")</f>
        <v/>
      </c>
    </row>
    <row r="174">
      <c r="A174" s="18">
        <v>164</v>
      </c>
      <c r="B174" s="16" t="inlineStr">
        <is>
          <t xml:space="preserve">Підставки (тумби)</t>
        </is>
      </c>
      <c r="C174" s="16" t="inlineStr">
        <is>
          <t xml:space="preserve">60 × 20 × 20</t>
        </is>
      </c>
      <c r="D174" s="24"/>
      <c r="E174" s="16" t="inlineStr">
        <is>
          <t xml:space="preserve">покостівка</t>
        </is>
      </c>
      <c r="F174" s="18" t="inlineStr">
        <is>
          <t xml:space="preserve">шт.</t>
        </is>
      </c>
      <c r="G174" s="19">
        <v>70</v>
      </c>
      <c r="H174" s="21"/>
      <c r="I174" s="22" t="str">
        <f>IF(N(H174)&gt;0,H174*G174,"")</f>
        <v/>
      </c>
      <c r="J174" t="str">
        <f>IF(N(H174)&gt;0,A174,"")</f>
        <v/>
      </c>
    </row>
    <row r="175">
      <c r="A175" s="18">
        <v>165</v>
      </c>
      <c r="B175" s="16" t="inlineStr">
        <is>
          <t xml:space="preserve">Підставки (тумби)</t>
        </is>
      </c>
      <c r="C175" s="16" t="inlineStr">
        <is>
          <t xml:space="preserve">60 × 20 × 20</t>
        </is>
      </c>
      <c r="D175" s="25"/>
      <c r="E175" s="16" t="inlineStr">
        <is>
          <t xml:space="preserve">лезники</t>
        </is>
      </c>
      <c r="F175" s="18" t="inlineStr">
        <is>
          <t xml:space="preserve">шт.</t>
        </is>
      </c>
      <c r="G175" s="19">
        <v>70</v>
      </c>
      <c r="H175" s="21"/>
      <c r="I175" s="22" t="str">
        <f>IF(N(H175)&gt;0,H175*G175,"")</f>
        <v/>
      </c>
      <c r="J175" t="str">
        <f>IF(N(H175)&gt;0,A175,"")</f>
        <v/>
      </c>
    </row>
    <row r="176">
      <c r="A176" s="28">
        <v>166</v>
      </c>
      <c r="B176" s="26" t="inlineStr">
        <is>
          <t xml:space="preserve">Підставки (тумби)</t>
        </is>
      </c>
      <c r="C176" s="26" t="inlineStr">
        <is>
          <t xml:space="preserve">60 × 25 × 20</t>
        </is>
      </c>
      <c r="D176" s="23"/>
      <c r="E176" s="26" t="inlineStr">
        <is>
          <t xml:space="preserve">габро</t>
        </is>
      </c>
      <c r="F176" s="28" t="inlineStr">
        <is>
          <t xml:space="preserve">шт.</t>
        </is>
      </c>
      <c r="G176" s="29">
        <v>90</v>
      </c>
      <c r="H176" s="21"/>
      <c r="I176" s="31" t="str">
        <f>IF(N(H176)&gt;0,H176*G176,"")</f>
        <v/>
      </c>
      <c r="J176" t="str">
        <f>IF(N(H176)&gt;0,A176,"")</f>
        <v/>
      </c>
    </row>
    <row r="177">
      <c r="A177" s="28">
        <v>167</v>
      </c>
      <c r="B177" s="26" t="inlineStr">
        <is>
          <t xml:space="preserve">Підставки (тумби)</t>
        </is>
      </c>
      <c r="C177" s="26" t="inlineStr">
        <is>
          <t xml:space="preserve">60 × 25 × 20</t>
        </is>
      </c>
      <c r="D177" s="24"/>
      <c r="E177" s="26" t="inlineStr">
        <is>
          <t xml:space="preserve">покостівка</t>
        </is>
      </c>
      <c r="F177" s="28" t="inlineStr">
        <is>
          <t xml:space="preserve">шт.</t>
        </is>
      </c>
      <c r="G177" s="29">
        <v>87</v>
      </c>
      <c r="H177" s="21"/>
      <c r="I177" s="31" t="str">
        <f>IF(N(H177)&gt;0,H177*G177,"")</f>
        <v/>
      </c>
      <c r="J177" t="str">
        <f>IF(N(H177)&gt;0,A177,"")</f>
        <v/>
      </c>
    </row>
    <row r="178">
      <c r="A178" s="28">
        <v>168</v>
      </c>
      <c r="B178" s="26" t="inlineStr">
        <is>
          <t xml:space="preserve">Підставки (тумби)</t>
        </is>
      </c>
      <c r="C178" s="26" t="inlineStr">
        <is>
          <t xml:space="preserve">60 × 25 × 20</t>
        </is>
      </c>
      <c r="D178" s="25"/>
      <c r="E178" s="26" t="inlineStr">
        <is>
          <t xml:space="preserve">лезники</t>
        </is>
      </c>
      <c r="F178" s="28" t="inlineStr">
        <is>
          <t xml:space="preserve">шт.</t>
        </is>
      </c>
      <c r="G178" s="29">
        <v>87</v>
      </c>
      <c r="H178" s="21"/>
      <c r="I178" s="31" t="str">
        <f>IF(N(H178)&gt;0,H178*G178,"")</f>
        <v/>
      </c>
      <c r="J178" t="str">
        <f>IF(N(H178)&gt;0,A178,"")</f>
        <v/>
      </c>
    </row>
    <row r="179">
      <c r="A179" s="18">
        <v>169</v>
      </c>
      <c r="B179" s="16" t="inlineStr">
        <is>
          <t xml:space="preserve">Підставки (тумби)</t>
        </is>
      </c>
      <c r="C179" s="16" t="inlineStr">
        <is>
          <t xml:space="preserve">60 × 30 × 20</t>
        </is>
      </c>
      <c r="D179" s="23"/>
      <c r="E179" s="16" t="inlineStr">
        <is>
          <t xml:space="preserve">габро</t>
        </is>
      </c>
      <c r="F179" s="18" t="inlineStr">
        <is>
          <t xml:space="preserve">шт.</t>
        </is>
      </c>
      <c r="G179" s="19">
        <v>108</v>
      </c>
      <c r="H179" s="21"/>
      <c r="I179" s="22" t="str">
        <f>IF(N(H179)&gt;0,H179*G179,"")</f>
        <v/>
      </c>
      <c r="J179" t="str">
        <f>IF(N(H179)&gt;0,A179,"")</f>
        <v/>
      </c>
    </row>
    <row r="180">
      <c r="A180" s="18">
        <v>170</v>
      </c>
      <c r="B180" s="16" t="inlineStr">
        <is>
          <t xml:space="preserve">Підставки (тумби)</t>
        </is>
      </c>
      <c r="C180" s="16" t="inlineStr">
        <is>
          <t xml:space="preserve">60 × 30 × 20</t>
        </is>
      </c>
      <c r="D180" s="24"/>
      <c r="E180" s="16" t="inlineStr">
        <is>
          <t xml:space="preserve">покостівка</t>
        </is>
      </c>
      <c r="F180" s="18" t="inlineStr">
        <is>
          <t xml:space="preserve">шт.</t>
        </is>
      </c>
      <c r="G180" s="19">
        <v>104</v>
      </c>
      <c r="H180" s="21"/>
      <c r="I180" s="22" t="str">
        <f>IF(N(H180)&gt;0,H180*G180,"")</f>
        <v/>
      </c>
      <c r="J180" t="str">
        <f>IF(N(H180)&gt;0,A180,"")</f>
        <v/>
      </c>
    </row>
    <row r="181">
      <c r="A181" s="18">
        <v>171</v>
      </c>
      <c r="B181" s="16" t="inlineStr">
        <is>
          <t xml:space="preserve">Підставки (тумби)</t>
        </is>
      </c>
      <c r="C181" s="16" t="inlineStr">
        <is>
          <t xml:space="preserve">60 × 30 × 20</t>
        </is>
      </c>
      <c r="D181" s="25"/>
      <c r="E181" s="16" t="inlineStr">
        <is>
          <t xml:space="preserve">лезники</t>
        </is>
      </c>
      <c r="F181" s="18" t="inlineStr">
        <is>
          <t xml:space="preserve">шт.</t>
        </is>
      </c>
      <c r="G181" s="19">
        <v>104</v>
      </c>
      <c r="H181" s="21"/>
      <c r="I181" s="22" t="str">
        <f>IF(N(H181)&gt;0,H181*G181,"")</f>
        <v/>
      </c>
      <c r="J181" t="str">
        <f>IF(N(H181)&gt;0,A181,"")</f>
        <v/>
      </c>
    </row>
    <row r="182">
      <c r="A182" s="28">
        <v>172</v>
      </c>
      <c r="B182" s="26" t="inlineStr">
        <is>
          <t xml:space="preserve">Підставки (тумби)</t>
        </is>
      </c>
      <c r="C182" s="26" t="inlineStr">
        <is>
          <t xml:space="preserve">65 × 20 × 20</t>
        </is>
      </c>
      <c r="D182" s="23"/>
      <c r="E182" s="26" t="inlineStr">
        <is>
          <t xml:space="preserve">габро</t>
        </is>
      </c>
      <c r="F182" s="28" t="inlineStr">
        <is>
          <t xml:space="preserve">шт.</t>
        </is>
      </c>
      <c r="G182" s="29">
        <v>78</v>
      </c>
      <c r="H182" s="21"/>
      <c r="I182" s="31" t="str">
        <f>IF(N(H182)&gt;0,H182*G182,"")</f>
        <v/>
      </c>
      <c r="J182" t="str">
        <f>IF(N(H182)&gt;0,A182,"")</f>
        <v/>
      </c>
    </row>
    <row r="183">
      <c r="A183" s="28">
        <v>173</v>
      </c>
      <c r="B183" s="26" t="inlineStr">
        <is>
          <t xml:space="preserve">Підставки (тумби)</t>
        </is>
      </c>
      <c r="C183" s="26" t="inlineStr">
        <is>
          <t xml:space="preserve">65 × 20 × 20</t>
        </is>
      </c>
      <c r="D183" s="24"/>
      <c r="E183" s="26" t="inlineStr">
        <is>
          <t xml:space="preserve">покостівка</t>
        </is>
      </c>
      <c r="F183" s="28" t="inlineStr">
        <is>
          <t xml:space="preserve">шт.</t>
        </is>
      </c>
      <c r="G183" s="29">
        <v>75</v>
      </c>
      <c r="H183" s="21"/>
      <c r="I183" s="31" t="str">
        <f>IF(N(H183)&gt;0,H183*G183,"")</f>
        <v/>
      </c>
      <c r="J183" t="str">
        <f>IF(N(H183)&gt;0,A183,"")</f>
        <v/>
      </c>
    </row>
    <row r="184">
      <c r="A184" s="28">
        <v>174</v>
      </c>
      <c r="B184" s="26" t="inlineStr">
        <is>
          <t xml:space="preserve">Підставки (тумби)</t>
        </is>
      </c>
      <c r="C184" s="26" t="inlineStr">
        <is>
          <t xml:space="preserve">65 × 20 × 20</t>
        </is>
      </c>
      <c r="D184" s="25"/>
      <c r="E184" s="26" t="inlineStr">
        <is>
          <t xml:space="preserve">лезники</t>
        </is>
      </c>
      <c r="F184" s="28" t="inlineStr">
        <is>
          <t xml:space="preserve">шт.</t>
        </is>
      </c>
      <c r="G184" s="29">
        <v>75</v>
      </c>
      <c r="H184" s="21"/>
      <c r="I184" s="31" t="str">
        <f>IF(N(H184)&gt;0,H184*G184,"")</f>
        <v/>
      </c>
      <c r="J184" t="str">
        <f>IF(N(H184)&gt;0,A184,"")</f>
        <v/>
      </c>
    </row>
    <row r="185">
      <c r="A185" s="18">
        <v>175</v>
      </c>
      <c r="B185" s="16" t="inlineStr">
        <is>
          <t xml:space="preserve">Підставки (тумби)</t>
        </is>
      </c>
      <c r="C185" s="16" t="inlineStr">
        <is>
          <t xml:space="preserve">65 × 25 × 20</t>
        </is>
      </c>
      <c r="D185" s="23"/>
      <c r="E185" s="16" t="inlineStr">
        <is>
          <t xml:space="preserve">габро</t>
        </is>
      </c>
      <c r="F185" s="18" t="inlineStr">
        <is>
          <t xml:space="preserve">шт.</t>
        </is>
      </c>
      <c r="G185" s="19">
        <v>98</v>
      </c>
      <c r="H185" s="21"/>
      <c r="I185" s="22" t="str">
        <f>IF(N(H185)&gt;0,H185*G185,"")</f>
        <v/>
      </c>
      <c r="J185" t="str">
        <f>IF(N(H185)&gt;0,A185,"")</f>
        <v/>
      </c>
    </row>
    <row r="186">
      <c r="A186" s="18">
        <v>176</v>
      </c>
      <c r="B186" s="16" t="inlineStr">
        <is>
          <t xml:space="preserve">Підставки (тумби)</t>
        </is>
      </c>
      <c r="C186" s="16" t="inlineStr">
        <is>
          <t xml:space="preserve">65 × 25 × 20</t>
        </is>
      </c>
      <c r="D186" s="24"/>
      <c r="E186" s="16" t="inlineStr">
        <is>
          <t xml:space="preserve">покостівка</t>
        </is>
      </c>
      <c r="F186" s="18" t="inlineStr">
        <is>
          <t xml:space="preserve">шт.</t>
        </is>
      </c>
      <c r="G186" s="19">
        <v>94</v>
      </c>
      <c r="H186" s="21"/>
      <c r="I186" s="22" t="str">
        <f>IF(N(H186)&gt;0,H186*G186,"")</f>
        <v/>
      </c>
      <c r="J186" t="str">
        <f>IF(N(H186)&gt;0,A186,"")</f>
        <v/>
      </c>
    </row>
    <row r="187">
      <c r="A187" s="18">
        <v>177</v>
      </c>
      <c r="B187" s="16" t="inlineStr">
        <is>
          <t xml:space="preserve">Підставки (тумби)</t>
        </is>
      </c>
      <c r="C187" s="16" t="inlineStr">
        <is>
          <t xml:space="preserve">65 × 25 × 20</t>
        </is>
      </c>
      <c r="D187" s="25"/>
      <c r="E187" s="16" t="inlineStr">
        <is>
          <t xml:space="preserve">лезники</t>
        </is>
      </c>
      <c r="F187" s="18" t="inlineStr">
        <is>
          <t xml:space="preserve">шт.</t>
        </is>
      </c>
      <c r="G187" s="19">
        <v>94</v>
      </c>
      <c r="H187" s="21"/>
      <c r="I187" s="22" t="str">
        <f>IF(N(H187)&gt;0,H187*G187,"")</f>
        <v/>
      </c>
      <c r="J187" t="str">
        <f>IF(N(H187)&gt;0,A187,"")</f>
        <v/>
      </c>
    </row>
    <row r="188">
      <c r="A188" s="28">
        <v>178</v>
      </c>
      <c r="B188" s="26" t="inlineStr">
        <is>
          <t xml:space="preserve">Підставки (тумби)</t>
        </is>
      </c>
      <c r="C188" s="26" t="inlineStr">
        <is>
          <t xml:space="preserve">65 × 30 × 20</t>
        </is>
      </c>
      <c r="D188" s="23"/>
      <c r="E188" s="26" t="inlineStr">
        <is>
          <t xml:space="preserve">габро</t>
        </is>
      </c>
      <c r="F188" s="28" t="inlineStr">
        <is>
          <t xml:space="preserve">шт.</t>
        </is>
      </c>
      <c r="G188" s="29">
        <v>117</v>
      </c>
      <c r="H188" s="21"/>
      <c r="I188" s="31" t="str">
        <f>IF(N(H188)&gt;0,H188*G188,"")</f>
        <v/>
      </c>
      <c r="J188" t="str">
        <f>IF(N(H188)&gt;0,A188,"")</f>
        <v/>
      </c>
    </row>
    <row r="189">
      <c r="A189" s="28">
        <v>179</v>
      </c>
      <c r="B189" s="26" t="inlineStr">
        <is>
          <t xml:space="preserve">Підставки (тумби)</t>
        </is>
      </c>
      <c r="C189" s="26" t="inlineStr">
        <is>
          <t xml:space="preserve">65 × 30 × 20</t>
        </is>
      </c>
      <c r="D189" s="24"/>
      <c r="E189" s="26" t="inlineStr">
        <is>
          <t xml:space="preserve">покостівка</t>
        </is>
      </c>
      <c r="F189" s="28" t="inlineStr">
        <is>
          <t xml:space="preserve">шт.</t>
        </is>
      </c>
      <c r="G189" s="29">
        <v>113</v>
      </c>
      <c r="H189" s="21"/>
      <c r="I189" s="31" t="str">
        <f>IF(N(H189)&gt;0,H189*G189,"")</f>
        <v/>
      </c>
      <c r="J189" t="str">
        <f>IF(N(H189)&gt;0,A189,"")</f>
        <v/>
      </c>
    </row>
    <row r="190">
      <c r="A190" s="28">
        <v>180</v>
      </c>
      <c r="B190" s="26" t="inlineStr">
        <is>
          <t xml:space="preserve">Підставки (тумби)</t>
        </is>
      </c>
      <c r="C190" s="26" t="inlineStr">
        <is>
          <t xml:space="preserve">65 × 30 × 20</t>
        </is>
      </c>
      <c r="D190" s="25"/>
      <c r="E190" s="26" t="inlineStr">
        <is>
          <t xml:space="preserve">лезники</t>
        </is>
      </c>
      <c r="F190" s="28" t="inlineStr">
        <is>
          <t xml:space="preserve">шт.</t>
        </is>
      </c>
      <c r="G190" s="29">
        <v>113</v>
      </c>
      <c r="H190" s="21"/>
      <c r="I190" s="31" t="str">
        <f>IF(N(H190)&gt;0,H190*G190,"")</f>
        <v/>
      </c>
      <c r="J190" t="str">
        <f>IF(N(H190)&gt;0,A190,"")</f>
        <v/>
      </c>
    </row>
    <row r="191">
      <c r="A191" s="18">
        <v>181</v>
      </c>
      <c r="B191" s="16" t="inlineStr">
        <is>
          <t xml:space="preserve">Підставки (тумби)</t>
        </is>
      </c>
      <c r="C191" s="16" t="inlineStr">
        <is>
          <t xml:space="preserve">70 × 20 × 15</t>
        </is>
      </c>
      <c r="D191" s="23"/>
      <c r="E191" s="16" t="inlineStr">
        <is>
          <t xml:space="preserve">габро</t>
        </is>
      </c>
      <c r="F191" s="18" t="inlineStr">
        <is>
          <t xml:space="preserve">шт.</t>
        </is>
      </c>
      <c r="G191" s="19">
        <v>63</v>
      </c>
      <c r="H191" s="21"/>
      <c r="I191" s="22" t="str">
        <f>IF(N(H191)&gt;0,H191*G191,"")</f>
        <v/>
      </c>
      <c r="J191" t="str">
        <f>IF(N(H191)&gt;0,A191,"")</f>
        <v/>
      </c>
    </row>
    <row r="192">
      <c r="A192" s="18">
        <v>182</v>
      </c>
      <c r="B192" s="16" t="inlineStr">
        <is>
          <t xml:space="preserve">Підставки (тумби)</t>
        </is>
      </c>
      <c r="C192" s="16" t="inlineStr">
        <is>
          <t xml:space="preserve">70 × 20 × 15</t>
        </is>
      </c>
      <c r="D192" s="24"/>
      <c r="E192" s="16" t="inlineStr">
        <is>
          <t xml:space="preserve">покостівка</t>
        </is>
      </c>
      <c r="F192" s="18" t="inlineStr">
        <is>
          <t xml:space="preserve">шт.</t>
        </is>
      </c>
      <c r="G192" s="19">
        <v>61</v>
      </c>
      <c r="H192" s="21"/>
      <c r="I192" s="22" t="str">
        <f>IF(N(H192)&gt;0,H192*G192,"")</f>
        <v/>
      </c>
      <c r="J192" t="str">
        <f>IF(N(H192)&gt;0,A192,"")</f>
        <v/>
      </c>
    </row>
    <row r="193">
      <c r="A193" s="18">
        <v>183</v>
      </c>
      <c r="B193" s="16" t="inlineStr">
        <is>
          <t xml:space="preserve">Підставки (тумби)</t>
        </is>
      </c>
      <c r="C193" s="16" t="inlineStr">
        <is>
          <t xml:space="preserve">70 × 20 × 15</t>
        </is>
      </c>
      <c r="D193" s="25"/>
      <c r="E193" s="16" t="inlineStr">
        <is>
          <t xml:space="preserve">лезники</t>
        </is>
      </c>
      <c r="F193" s="18" t="inlineStr">
        <is>
          <t xml:space="preserve">шт.</t>
        </is>
      </c>
      <c r="G193" s="19">
        <v>61</v>
      </c>
      <c r="H193" s="21"/>
      <c r="I193" s="22" t="str">
        <f>IF(N(H193)&gt;0,H193*G193,"")</f>
        <v/>
      </c>
      <c r="J193" t="str">
        <f>IF(N(H193)&gt;0,A193,"")</f>
        <v/>
      </c>
    </row>
    <row r="194">
      <c r="A194" s="28">
        <v>184</v>
      </c>
      <c r="B194" s="26" t="inlineStr">
        <is>
          <t xml:space="preserve">Підставки (тумби)</t>
        </is>
      </c>
      <c r="C194" s="26" t="inlineStr">
        <is>
          <t xml:space="preserve">70 × 20 × 20</t>
        </is>
      </c>
      <c r="D194" s="23"/>
      <c r="E194" s="26" t="inlineStr">
        <is>
          <t xml:space="preserve">габро</t>
        </is>
      </c>
      <c r="F194" s="28" t="inlineStr">
        <is>
          <t xml:space="preserve">шт.</t>
        </is>
      </c>
      <c r="G194" s="29">
        <v>84</v>
      </c>
      <c r="H194" s="21"/>
      <c r="I194" s="31" t="str">
        <f>IF(N(H194)&gt;0,H194*G194,"")</f>
        <v/>
      </c>
      <c r="J194" t="str">
        <f>IF(N(H194)&gt;0,A194,"")</f>
        <v/>
      </c>
    </row>
    <row r="195">
      <c r="A195" s="28">
        <v>185</v>
      </c>
      <c r="B195" s="26" t="inlineStr">
        <is>
          <t xml:space="preserve">Підставки (тумби)</t>
        </is>
      </c>
      <c r="C195" s="26" t="inlineStr">
        <is>
          <t xml:space="preserve">70 × 20 × 20</t>
        </is>
      </c>
      <c r="D195" s="24"/>
      <c r="E195" s="26" t="inlineStr">
        <is>
          <t xml:space="preserve">покостівка</t>
        </is>
      </c>
      <c r="F195" s="28" t="inlineStr">
        <is>
          <t xml:space="preserve">шт.</t>
        </is>
      </c>
      <c r="G195" s="29">
        <v>81</v>
      </c>
      <c r="H195" s="21"/>
      <c r="I195" s="31" t="str">
        <f>IF(N(H195)&gt;0,H195*G195,"")</f>
        <v/>
      </c>
      <c r="J195" t="str">
        <f>IF(N(H195)&gt;0,A195,"")</f>
        <v/>
      </c>
    </row>
    <row r="196">
      <c r="A196" s="28">
        <v>186</v>
      </c>
      <c r="B196" s="26" t="inlineStr">
        <is>
          <t xml:space="preserve">Підставки (тумби)</t>
        </is>
      </c>
      <c r="C196" s="26" t="inlineStr">
        <is>
          <t xml:space="preserve">70 × 20 × 20</t>
        </is>
      </c>
      <c r="D196" s="25"/>
      <c r="E196" s="26" t="inlineStr">
        <is>
          <t xml:space="preserve">лезники</t>
        </is>
      </c>
      <c r="F196" s="28" t="inlineStr">
        <is>
          <t xml:space="preserve">шт.</t>
        </is>
      </c>
      <c r="G196" s="29">
        <v>81</v>
      </c>
      <c r="H196" s="21"/>
      <c r="I196" s="31" t="str">
        <f>IF(N(H196)&gt;0,H196*G196,"")</f>
        <v/>
      </c>
      <c r="J196" t="str">
        <f>IF(N(H196)&gt;0,A196,"")</f>
        <v/>
      </c>
    </row>
    <row r="197">
      <c r="A197" s="18">
        <v>187</v>
      </c>
      <c r="B197" s="16" t="inlineStr">
        <is>
          <t xml:space="preserve">Підставки (тумби)</t>
        </is>
      </c>
      <c r="C197" s="16" t="inlineStr">
        <is>
          <t xml:space="preserve">70 × 25 × 20</t>
        </is>
      </c>
      <c r="D197" s="23"/>
      <c r="E197" s="16" t="inlineStr">
        <is>
          <t xml:space="preserve">габро</t>
        </is>
      </c>
      <c r="F197" s="18" t="inlineStr">
        <is>
          <t xml:space="preserve">шт.</t>
        </is>
      </c>
      <c r="G197" s="19">
        <v>105</v>
      </c>
      <c r="H197" s="21"/>
      <c r="I197" s="22" t="str">
        <f>IF(N(H197)&gt;0,H197*G197,"")</f>
        <v/>
      </c>
      <c r="J197" t="str">
        <f>IF(N(H197)&gt;0,A197,"")</f>
        <v/>
      </c>
    </row>
    <row r="198">
      <c r="A198" s="18">
        <v>188</v>
      </c>
      <c r="B198" s="16" t="inlineStr">
        <is>
          <t xml:space="preserve">Підставки (тумби)</t>
        </is>
      </c>
      <c r="C198" s="16" t="inlineStr">
        <is>
          <t xml:space="preserve">70 × 25 × 20</t>
        </is>
      </c>
      <c r="D198" s="24"/>
      <c r="E198" s="16" t="inlineStr">
        <is>
          <t xml:space="preserve">покостівка</t>
        </is>
      </c>
      <c r="F198" s="18" t="inlineStr">
        <is>
          <t xml:space="preserve">шт.</t>
        </is>
      </c>
      <c r="G198" s="19">
        <v>102</v>
      </c>
      <c r="H198" s="21"/>
      <c r="I198" s="22" t="str">
        <f>IF(N(H198)&gt;0,H198*G198,"")</f>
        <v/>
      </c>
      <c r="J198" t="str">
        <f>IF(N(H198)&gt;0,A198,"")</f>
        <v/>
      </c>
    </row>
    <row r="199">
      <c r="A199" s="18">
        <v>189</v>
      </c>
      <c r="B199" s="16" t="inlineStr">
        <is>
          <t xml:space="preserve">Підставки (тумби)</t>
        </is>
      </c>
      <c r="C199" s="16" t="inlineStr">
        <is>
          <t xml:space="preserve">70 × 25 × 20</t>
        </is>
      </c>
      <c r="D199" s="25"/>
      <c r="E199" s="16" t="inlineStr">
        <is>
          <t xml:space="preserve">лезники</t>
        </is>
      </c>
      <c r="F199" s="18" t="inlineStr">
        <is>
          <t xml:space="preserve">шт.</t>
        </is>
      </c>
      <c r="G199" s="19">
        <v>102</v>
      </c>
      <c r="H199" s="21"/>
      <c r="I199" s="22" t="str">
        <f>IF(N(H199)&gt;0,H199*G199,"")</f>
        <v/>
      </c>
      <c r="J199" t="str">
        <f>IF(N(H199)&gt;0,A199,"")</f>
        <v/>
      </c>
    </row>
    <row r="200">
      <c r="A200" s="28">
        <v>190</v>
      </c>
      <c r="B200" s="26" t="inlineStr">
        <is>
          <t xml:space="preserve">Підставки (тумби)</t>
        </is>
      </c>
      <c r="C200" s="26" t="inlineStr">
        <is>
          <t xml:space="preserve">70 × 30 × 20</t>
        </is>
      </c>
      <c r="D200" s="23"/>
      <c r="E200" s="26" t="inlineStr">
        <is>
          <t xml:space="preserve">габро</t>
        </is>
      </c>
      <c r="F200" s="28" t="inlineStr">
        <is>
          <t xml:space="preserve">шт.</t>
        </is>
      </c>
      <c r="G200" s="29">
        <v>126</v>
      </c>
      <c r="H200" s="21"/>
      <c r="I200" s="31" t="str">
        <f>IF(N(H200)&gt;0,H200*G200,"")</f>
        <v/>
      </c>
      <c r="J200" t="str">
        <f>IF(N(H200)&gt;0,A200,"")</f>
        <v/>
      </c>
    </row>
    <row r="201">
      <c r="A201" s="28">
        <v>191</v>
      </c>
      <c r="B201" s="26" t="inlineStr">
        <is>
          <t xml:space="preserve">Підставки (тумби)</t>
        </is>
      </c>
      <c r="C201" s="26" t="inlineStr">
        <is>
          <t xml:space="preserve">70 × 30 × 20</t>
        </is>
      </c>
      <c r="D201" s="24"/>
      <c r="E201" s="26" t="inlineStr">
        <is>
          <t xml:space="preserve">покостівка</t>
        </is>
      </c>
      <c r="F201" s="28" t="inlineStr">
        <is>
          <t xml:space="preserve">шт.</t>
        </is>
      </c>
      <c r="G201" s="29">
        <v>122</v>
      </c>
      <c r="H201" s="21"/>
      <c r="I201" s="31" t="str">
        <f>IF(N(H201)&gt;0,H201*G201,"")</f>
        <v/>
      </c>
      <c r="J201" t="str">
        <f>IF(N(H201)&gt;0,A201,"")</f>
        <v/>
      </c>
    </row>
    <row r="202">
      <c r="A202" s="28">
        <v>192</v>
      </c>
      <c r="B202" s="26" t="inlineStr">
        <is>
          <t xml:space="preserve">Підставки (тумби)</t>
        </is>
      </c>
      <c r="C202" s="26" t="inlineStr">
        <is>
          <t xml:space="preserve">70 × 30 × 20</t>
        </is>
      </c>
      <c r="D202" s="25"/>
      <c r="E202" s="26" t="inlineStr">
        <is>
          <t xml:space="preserve">лезники</t>
        </is>
      </c>
      <c r="F202" s="28" t="inlineStr">
        <is>
          <t xml:space="preserve">шт.</t>
        </is>
      </c>
      <c r="G202" s="29">
        <v>122</v>
      </c>
      <c r="H202" s="21"/>
      <c r="I202" s="31" t="str">
        <f>IF(N(H202)&gt;0,H202*G202,"")</f>
        <v/>
      </c>
      <c r="J202" t="str">
        <f>IF(N(H202)&gt;0,A202,"")</f>
        <v/>
      </c>
    </row>
    <row r="203">
      <c r="A203" s="18">
        <v>193</v>
      </c>
      <c r="B203" s="16" t="inlineStr">
        <is>
          <t xml:space="preserve">Підставки (тумби)</t>
        </is>
      </c>
      <c r="C203" s="16" t="inlineStr">
        <is>
          <t xml:space="preserve">80 × 20 × 15</t>
        </is>
      </c>
      <c r="D203" s="23"/>
      <c r="E203" s="16" t="inlineStr">
        <is>
          <t xml:space="preserve">габро</t>
        </is>
      </c>
      <c r="F203" s="18" t="inlineStr">
        <is>
          <t xml:space="preserve">шт.</t>
        </is>
      </c>
      <c r="G203" s="19">
        <v>72</v>
      </c>
      <c r="H203" s="21"/>
      <c r="I203" s="22" t="str">
        <f>IF(N(H203)&gt;0,H203*G203,"")</f>
        <v/>
      </c>
      <c r="J203" t="str">
        <f>IF(N(H203)&gt;0,A203,"")</f>
        <v/>
      </c>
    </row>
    <row r="204">
      <c r="A204" s="18">
        <v>194</v>
      </c>
      <c r="B204" s="16" t="inlineStr">
        <is>
          <t xml:space="preserve">Підставки (тумби)</t>
        </is>
      </c>
      <c r="C204" s="16" t="inlineStr">
        <is>
          <t xml:space="preserve">80 × 20 × 15</t>
        </is>
      </c>
      <c r="D204" s="24"/>
      <c r="E204" s="16" t="inlineStr">
        <is>
          <t xml:space="preserve">покостівка</t>
        </is>
      </c>
      <c r="F204" s="18" t="inlineStr">
        <is>
          <t xml:space="preserve">шт.</t>
        </is>
      </c>
      <c r="G204" s="19">
        <v>70</v>
      </c>
      <c r="H204" s="21"/>
      <c r="I204" s="22" t="str">
        <f>IF(N(H204)&gt;0,H204*G204,"")</f>
        <v/>
      </c>
      <c r="J204" t="str">
        <f>IF(N(H204)&gt;0,A204,"")</f>
        <v/>
      </c>
    </row>
    <row r="205">
      <c r="A205" s="18">
        <v>195</v>
      </c>
      <c r="B205" s="16" t="inlineStr">
        <is>
          <t xml:space="preserve">Підставки (тумби)</t>
        </is>
      </c>
      <c r="C205" s="16" t="inlineStr">
        <is>
          <t xml:space="preserve">80 × 20 × 15</t>
        </is>
      </c>
      <c r="D205" s="25"/>
      <c r="E205" s="16" t="inlineStr">
        <is>
          <t xml:space="preserve">лезники</t>
        </is>
      </c>
      <c r="F205" s="18" t="inlineStr">
        <is>
          <t xml:space="preserve">шт.</t>
        </is>
      </c>
      <c r="G205" s="19">
        <v>70</v>
      </c>
      <c r="H205" s="21"/>
      <c r="I205" s="22" t="str">
        <f>IF(N(H205)&gt;0,H205*G205,"")</f>
        <v/>
      </c>
      <c r="J205" t="str">
        <f>IF(N(H205)&gt;0,A205,"")</f>
        <v/>
      </c>
    </row>
    <row r="206">
      <c r="A206" s="28">
        <v>196</v>
      </c>
      <c r="B206" s="26" t="inlineStr">
        <is>
          <t xml:space="preserve">Підставки (тумби)</t>
        </is>
      </c>
      <c r="C206" s="26" t="inlineStr">
        <is>
          <t xml:space="preserve">80 × 20 × 20</t>
        </is>
      </c>
      <c r="D206" s="23"/>
      <c r="E206" s="26" t="inlineStr">
        <is>
          <t xml:space="preserve">габро</t>
        </is>
      </c>
      <c r="F206" s="28" t="inlineStr">
        <is>
          <t xml:space="preserve">шт.</t>
        </is>
      </c>
      <c r="G206" s="29">
        <v>96</v>
      </c>
      <c r="H206" s="21"/>
      <c r="I206" s="31" t="str">
        <f>IF(N(H206)&gt;0,H206*G206,"")</f>
        <v/>
      </c>
      <c r="J206" t="str">
        <f>IF(N(H206)&gt;0,A206,"")</f>
        <v/>
      </c>
    </row>
    <row r="207">
      <c r="A207" s="28">
        <v>197</v>
      </c>
      <c r="B207" s="26" t="inlineStr">
        <is>
          <t xml:space="preserve">Підставки (тумби)</t>
        </is>
      </c>
      <c r="C207" s="26" t="inlineStr">
        <is>
          <t xml:space="preserve">80 × 20 × 20</t>
        </is>
      </c>
      <c r="D207" s="24"/>
      <c r="E207" s="26" t="inlineStr">
        <is>
          <t xml:space="preserve">покостівка</t>
        </is>
      </c>
      <c r="F207" s="28" t="inlineStr">
        <is>
          <t xml:space="preserve">шт.</t>
        </is>
      </c>
      <c r="G207" s="29">
        <v>93</v>
      </c>
      <c r="H207" s="21"/>
      <c r="I207" s="31" t="str">
        <f>IF(N(H207)&gt;0,H207*G207,"")</f>
        <v/>
      </c>
      <c r="J207" t="str">
        <f>IF(N(H207)&gt;0,A207,"")</f>
        <v/>
      </c>
    </row>
    <row r="208">
      <c r="A208" s="28">
        <v>198</v>
      </c>
      <c r="B208" s="26" t="inlineStr">
        <is>
          <t xml:space="preserve">Підставки (тумби)</t>
        </is>
      </c>
      <c r="C208" s="26" t="inlineStr">
        <is>
          <t xml:space="preserve">80 × 20 × 20</t>
        </is>
      </c>
      <c r="D208" s="25"/>
      <c r="E208" s="26" t="inlineStr">
        <is>
          <t xml:space="preserve">лезники</t>
        </is>
      </c>
      <c r="F208" s="28" t="inlineStr">
        <is>
          <t xml:space="preserve">шт.</t>
        </is>
      </c>
      <c r="G208" s="29">
        <v>93</v>
      </c>
      <c r="H208" s="21"/>
      <c r="I208" s="31" t="str">
        <f>IF(N(H208)&gt;0,H208*G208,"")</f>
        <v/>
      </c>
      <c r="J208" t="str">
        <f>IF(N(H208)&gt;0,A208,"")</f>
        <v/>
      </c>
    </row>
    <row r="209">
      <c r="A209" s="18">
        <v>199</v>
      </c>
      <c r="B209" s="16" t="inlineStr">
        <is>
          <t xml:space="preserve">Підставки (тумби)</t>
        </is>
      </c>
      <c r="C209" s="16" t="inlineStr">
        <is>
          <t xml:space="preserve">80 × 25 × 20</t>
        </is>
      </c>
      <c r="D209" s="23"/>
      <c r="E209" s="16" t="inlineStr">
        <is>
          <t xml:space="preserve">габро</t>
        </is>
      </c>
      <c r="F209" s="18" t="inlineStr">
        <is>
          <t xml:space="preserve">шт.</t>
        </is>
      </c>
      <c r="G209" s="19">
        <v>120</v>
      </c>
      <c r="H209" s="21"/>
      <c r="I209" s="22" t="str">
        <f>IF(N(H209)&gt;0,H209*G209,"")</f>
        <v/>
      </c>
      <c r="J209" t="str">
        <f>IF(N(H209)&gt;0,A209,"")</f>
        <v/>
      </c>
    </row>
    <row r="210">
      <c r="A210" s="18">
        <v>200</v>
      </c>
      <c r="B210" s="16" t="inlineStr">
        <is>
          <t xml:space="preserve">Підставки (тумби)</t>
        </is>
      </c>
      <c r="C210" s="16" t="inlineStr">
        <is>
          <t xml:space="preserve">80 × 25 × 20</t>
        </is>
      </c>
      <c r="D210" s="24"/>
      <c r="E210" s="16" t="inlineStr">
        <is>
          <t xml:space="preserve">покостівка</t>
        </is>
      </c>
      <c r="F210" s="18" t="inlineStr">
        <is>
          <t xml:space="preserve">шт.</t>
        </is>
      </c>
      <c r="G210" s="19">
        <v>116</v>
      </c>
      <c r="H210" s="21"/>
      <c r="I210" s="22" t="str">
        <f>IF(N(H210)&gt;0,H210*G210,"")</f>
        <v/>
      </c>
      <c r="J210" t="str">
        <f>IF(N(H210)&gt;0,A210,"")</f>
        <v/>
      </c>
    </row>
    <row r="211">
      <c r="A211" s="18">
        <v>201</v>
      </c>
      <c r="B211" s="16" t="inlineStr">
        <is>
          <t xml:space="preserve">Підставки (тумби)</t>
        </is>
      </c>
      <c r="C211" s="16" t="inlineStr">
        <is>
          <t xml:space="preserve">80 × 25 × 20</t>
        </is>
      </c>
      <c r="D211" s="25"/>
      <c r="E211" s="16" t="inlineStr">
        <is>
          <t xml:space="preserve">лезники</t>
        </is>
      </c>
      <c r="F211" s="18" t="inlineStr">
        <is>
          <t xml:space="preserve">шт.</t>
        </is>
      </c>
      <c r="G211" s="19">
        <v>116</v>
      </c>
      <c r="H211" s="21"/>
      <c r="I211" s="22" t="str">
        <f>IF(N(H211)&gt;0,H211*G211,"")</f>
        <v/>
      </c>
      <c r="J211" t="str">
        <f>IF(N(H211)&gt;0,A211,"")</f>
        <v/>
      </c>
    </row>
    <row r="212">
      <c r="A212" s="28">
        <v>202</v>
      </c>
      <c r="B212" s="26" t="inlineStr">
        <is>
          <t xml:space="preserve">Підставки (тумби)</t>
        </is>
      </c>
      <c r="C212" s="26" t="inlineStr">
        <is>
          <t xml:space="preserve">80 × 30 × 20</t>
        </is>
      </c>
      <c r="D212" s="23"/>
      <c r="E212" s="26" t="inlineStr">
        <is>
          <t xml:space="preserve">габро</t>
        </is>
      </c>
      <c r="F212" s="28" t="inlineStr">
        <is>
          <t xml:space="preserve">шт.</t>
        </is>
      </c>
      <c r="G212" s="29">
        <v>144</v>
      </c>
      <c r="H212" s="21"/>
      <c r="I212" s="31" t="str">
        <f>IF(N(H212)&gt;0,H212*G212,"")</f>
        <v/>
      </c>
      <c r="J212" t="str">
        <f>IF(N(H212)&gt;0,A212,"")</f>
        <v/>
      </c>
    </row>
    <row r="213">
      <c r="A213" s="28">
        <v>203</v>
      </c>
      <c r="B213" s="26" t="inlineStr">
        <is>
          <t xml:space="preserve">Підставки (тумби)</t>
        </is>
      </c>
      <c r="C213" s="26" t="inlineStr">
        <is>
          <t xml:space="preserve">80 × 30 × 20</t>
        </is>
      </c>
      <c r="D213" s="24"/>
      <c r="E213" s="26" t="inlineStr">
        <is>
          <t xml:space="preserve">покостівка</t>
        </is>
      </c>
      <c r="F213" s="28" t="inlineStr">
        <is>
          <t xml:space="preserve">шт.</t>
        </is>
      </c>
      <c r="G213" s="29">
        <v>139</v>
      </c>
      <c r="H213" s="21"/>
      <c r="I213" s="31" t="str">
        <f>IF(N(H213)&gt;0,H213*G213,"")</f>
        <v/>
      </c>
      <c r="J213" t="str">
        <f>IF(N(H213)&gt;0,A213,"")</f>
        <v/>
      </c>
    </row>
    <row r="214">
      <c r="A214" s="28">
        <v>204</v>
      </c>
      <c r="B214" s="26" t="inlineStr">
        <is>
          <t xml:space="preserve">Підставки (тумби)</t>
        </is>
      </c>
      <c r="C214" s="26" t="inlineStr">
        <is>
          <t xml:space="preserve">80 × 30 × 20</t>
        </is>
      </c>
      <c r="D214" s="25"/>
      <c r="E214" s="26" t="inlineStr">
        <is>
          <t xml:space="preserve">лезники</t>
        </is>
      </c>
      <c r="F214" s="28" t="inlineStr">
        <is>
          <t xml:space="preserve">шт.</t>
        </is>
      </c>
      <c r="G214" s="29">
        <v>139</v>
      </c>
      <c r="H214" s="21"/>
      <c r="I214" s="31" t="str">
        <f>IF(N(H214)&gt;0,H214*G214,"")</f>
        <v/>
      </c>
      <c r="J214" t="str">
        <f>IF(N(H214)&gt;0,A214,"")</f>
        <v/>
      </c>
    </row>
    <row r="215">
      <c r="A215" s="18">
        <v>205</v>
      </c>
      <c r="B215" s="16" t="inlineStr">
        <is>
          <t xml:space="preserve">Підставки (тумби)</t>
        </is>
      </c>
      <c r="C215" s="16" t="inlineStr">
        <is>
          <t xml:space="preserve">90 × 20 × 15</t>
        </is>
      </c>
      <c r="D215" s="23"/>
      <c r="E215" s="16" t="inlineStr">
        <is>
          <t xml:space="preserve">габро</t>
        </is>
      </c>
      <c r="F215" s="18" t="inlineStr">
        <is>
          <t xml:space="preserve">шт.</t>
        </is>
      </c>
      <c r="G215" s="19">
        <v>81</v>
      </c>
      <c r="H215" s="21"/>
      <c r="I215" s="22" t="str">
        <f>IF(N(H215)&gt;0,H215*G215,"")</f>
        <v/>
      </c>
      <c r="J215" t="str">
        <f>IF(N(H215)&gt;0,A215,"")</f>
        <v/>
      </c>
    </row>
    <row r="216">
      <c r="A216" s="18">
        <v>206</v>
      </c>
      <c r="B216" s="16" t="inlineStr">
        <is>
          <t xml:space="preserve">Підставки (тумби)</t>
        </is>
      </c>
      <c r="C216" s="16" t="inlineStr">
        <is>
          <t xml:space="preserve">90 × 20 × 15</t>
        </is>
      </c>
      <c r="D216" s="24"/>
      <c r="E216" s="16" t="inlineStr">
        <is>
          <t xml:space="preserve">покостівка</t>
        </is>
      </c>
      <c r="F216" s="18" t="inlineStr">
        <is>
          <t xml:space="preserve">шт.</t>
        </is>
      </c>
      <c r="G216" s="19">
        <v>78</v>
      </c>
      <c r="H216" s="21"/>
      <c r="I216" s="22" t="str">
        <f>IF(N(H216)&gt;0,H216*G216,"")</f>
        <v/>
      </c>
      <c r="J216" t="str">
        <f>IF(N(H216)&gt;0,A216,"")</f>
        <v/>
      </c>
    </row>
    <row r="217">
      <c r="A217" s="18">
        <v>207</v>
      </c>
      <c r="B217" s="16" t="inlineStr">
        <is>
          <t xml:space="preserve">Підставки (тумби)</t>
        </is>
      </c>
      <c r="C217" s="16" t="inlineStr">
        <is>
          <t xml:space="preserve">90 × 20 × 15</t>
        </is>
      </c>
      <c r="D217" s="25"/>
      <c r="E217" s="16" t="inlineStr">
        <is>
          <t xml:space="preserve">лезники</t>
        </is>
      </c>
      <c r="F217" s="18" t="inlineStr">
        <is>
          <t xml:space="preserve">шт.</t>
        </is>
      </c>
      <c r="G217" s="19">
        <v>78</v>
      </c>
      <c r="H217" s="21"/>
      <c r="I217" s="22" t="str">
        <f>IF(N(H217)&gt;0,H217*G217,"")</f>
        <v/>
      </c>
      <c r="J217" t="str">
        <f>IF(N(H217)&gt;0,A217,"")</f>
        <v/>
      </c>
    </row>
    <row r="218">
      <c r="A218" s="28">
        <v>208</v>
      </c>
      <c r="B218" s="26" t="inlineStr">
        <is>
          <t xml:space="preserve">Підставки (тумби)</t>
        </is>
      </c>
      <c r="C218" s="26" t="inlineStr">
        <is>
          <t xml:space="preserve">90 × 20 × 20</t>
        </is>
      </c>
      <c r="D218" s="23"/>
      <c r="E218" s="26" t="inlineStr">
        <is>
          <t xml:space="preserve">габро</t>
        </is>
      </c>
      <c r="F218" s="28" t="inlineStr">
        <is>
          <t xml:space="preserve">шт.</t>
        </is>
      </c>
      <c r="G218" s="29">
        <v>108</v>
      </c>
      <c r="H218" s="21"/>
      <c r="I218" s="31" t="str">
        <f>IF(N(H218)&gt;0,H218*G218,"")</f>
        <v/>
      </c>
      <c r="J218" t="str">
        <f>IF(N(H218)&gt;0,A218,"")</f>
        <v/>
      </c>
    </row>
    <row r="219">
      <c r="A219" s="28">
        <v>209</v>
      </c>
      <c r="B219" s="26" t="inlineStr">
        <is>
          <t xml:space="preserve">Підставки (тумби)</t>
        </is>
      </c>
      <c r="C219" s="26" t="inlineStr">
        <is>
          <t xml:space="preserve">90 × 20 × 20</t>
        </is>
      </c>
      <c r="D219" s="24"/>
      <c r="E219" s="26" t="inlineStr">
        <is>
          <t xml:space="preserve">покостівка</t>
        </is>
      </c>
      <c r="F219" s="28" t="inlineStr">
        <is>
          <t xml:space="preserve">шт.</t>
        </is>
      </c>
      <c r="G219" s="29">
        <v>104</v>
      </c>
      <c r="H219" s="21"/>
      <c r="I219" s="31" t="str">
        <f>IF(N(H219)&gt;0,H219*G219,"")</f>
        <v/>
      </c>
      <c r="J219" t="str">
        <f>IF(N(H219)&gt;0,A219,"")</f>
        <v/>
      </c>
    </row>
    <row r="220">
      <c r="A220" s="28">
        <v>210</v>
      </c>
      <c r="B220" s="26" t="inlineStr">
        <is>
          <t xml:space="preserve">Підставки (тумби)</t>
        </is>
      </c>
      <c r="C220" s="26" t="inlineStr">
        <is>
          <t xml:space="preserve">90 × 20 × 20</t>
        </is>
      </c>
      <c r="D220" s="25"/>
      <c r="E220" s="26" t="inlineStr">
        <is>
          <t xml:space="preserve">лезники</t>
        </is>
      </c>
      <c r="F220" s="28" t="inlineStr">
        <is>
          <t xml:space="preserve">шт.</t>
        </is>
      </c>
      <c r="G220" s="29">
        <v>104</v>
      </c>
      <c r="H220" s="21"/>
      <c r="I220" s="31" t="str">
        <f>IF(N(H220)&gt;0,H220*G220,"")</f>
        <v/>
      </c>
      <c r="J220" t="str">
        <f>IF(N(H220)&gt;0,A220,"")</f>
        <v/>
      </c>
    </row>
    <row r="221">
      <c r="A221" s="18">
        <v>211</v>
      </c>
      <c r="B221" s="16" t="inlineStr">
        <is>
          <t xml:space="preserve">Підставки (тумби)</t>
        </is>
      </c>
      <c r="C221" s="16" t="inlineStr">
        <is>
          <t xml:space="preserve">90 × 25 × 20</t>
        </is>
      </c>
      <c r="D221" s="23"/>
      <c r="E221" s="16" t="inlineStr">
        <is>
          <t xml:space="preserve">габро</t>
        </is>
      </c>
      <c r="F221" s="18" t="inlineStr">
        <is>
          <t xml:space="preserve">шт.</t>
        </is>
      </c>
      <c r="G221" s="19">
        <v>135</v>
      </c>
      <c r="H221" s="21"/>
      <c r="I221" s="22" t="str">
        <f>IF(N(H221)&gt;0,H221*G221,"")</f>
        <v/>
      </c>
      <c r="J221" t="str">
        <f>IF(N(H221)&gt;0,A221,"")</f>
        <v/>
      </c>
    </row>
    <row r="222">
      <c r="A222" s="18">
        <v>212</v>
      </c>
      <c r="B222" s="16" t="inlineStr">
        <is>
          <t xml:space="preserve">Підставки (тумби)</t>
        </is>
      </c>
      <c r="C222" s="16" t="inlineStr">
        <is>
          <t xml:space="preserve">90 × 25 × 20</t>
        </is>
      </c>
      <c r="D222" s="24"/>
      <c r="E222" s="16" t="inlineStr">
        <is>
          <t xml:space="preserve">покостівка</t>
        </is>
      </c>
      <c r="F222" s="18" t="inlineStr">
        <is>
          <t xml:space="preserve">шт.</t>
        </is>
      </c>
      <c r="G222" s="19">
        <v>131</v>
      </c>
      <c r="H222" s="21"/>
      <c r="I222" s="22" t="str">
        <f>IF(N(H222)&gt;0,H222*G222,"")</f>
        <v/>
      </c>
      <c r="J222" t="str">
        <f>IF(N(H222)&gt;0,A222,"")</f>
        <v/>
      </c>
    </row>
    <row r="223">
      <c r="A223" s="18">
        <v>213</v>
      </c>
      <c r="B223" s="16" t="inlineStr">
        <is>
          <t xml:space="preserve">Підставки (тумби)</t>
        </is>
      </c>
      <c r="C223" s="16" t="inlineStr">
        <is>
          <t xml:space="preserve">90 × 25 × 20</t>
        </is>
      </c>
      <c r="D223" s="25"/>
      <c r="E223" s="16" t="inlineStr">
        <is>
          <t xml:space="preserve">лезники</t>
        </is>
      </c>
      <c r="F223" s="18" t="inlineStr">
        <is>
          <t xml:space="preserve">шт.</t>
        </is>
      </c>
      <c r="G223" s="19">
        <v>131</v>
      </c>
      <c r="H223" s="21"/>
      <c r="I223" s="22" t="str">
        <f>IF(N(H223)&gt;0,H223*G223,"")</f>
        <v/>
      </c>
      <c r="J223" t="str">
        <f>IF(N(H223)&gt;0,A223,"")</f>
        <v/>
      </c>
    </row>
    <row r="224">
      <c r="A224" s="28">
        <v>214</v>
      </c>
      <c r="B224" s="26" t="inlineStr">
        <is>
          <t xml:space="preserve">Підставки (тумби)</t>
        </is>
      </c>
      <c r="C224" s="26" t="inlineStr">
        <is>
          <t xml:space="preserve">90 × 30 × 20</t>
        </is>
      </c>
      <c r="D224" s="23"/>
      <c r="E224" s="26" t="inlineStr">
        <is>
          <t xml:space="preserve">габро</t>
        </is>
      </c>
      <c r="F224" s="28" t="inlineStr">
        <is>
          <t xml:space="preserve">шт.</t>
        </is>
      </c>
      <c r="G224" s="29">
        <v>162</v>
      </c>
      <c r="H224" s="21"/>
      <c r="I224" s="31" t="str">
        <f>IF(N(H224)&gt;0,H224*G224,"")</f>
        <v/>
      </c>
      <c r="J224" t="str">
        <f>IF(N(H224)&gt;0,A224,"")</f>
        <v/>
      </c>
    </row>
    <row r="225">
      <c r="A225" s="28">
        <v>215</v>
      </c>
      <c r="B225" s="26" t="inlineStr">
        <is>
          <t xml:space="preserve">Підставки (тумби)</t>
        </is>
      </c>
      <c r="C225" s="26" t="inlineStr">
        <is>
          <t xml:space="preserve">90 × 30 × 20</t>
        </is>
      </c>
      <c r="D225" s="24"/>
      <c r="E225" s="26" t="inlineStr">
        <is>
          <t xml:space="preserve">покостівка</t>
        </is>
      </c>
      <c r="F225" s="28" t="inlineStr">
        <is>
          <t xml:space="preserve">шт.</t>
        </is>
      </c>
      <c r="G225" s="29">
        <v>157</v>
      </c>
      <c r="H225" s="21"/>
      <c r="I225" s="31" t="str">
        <f>IF(N(H225)&gt;0,H225*G225,"")</f>
        <v/>
      </c>
      <c r="J225" t="str">
        <f>IF(N(H225)&gt;0,A225,"")</f>
        <v/>
      </c>
    </row>
    <row r="226">
      <c r="A226" s="28">
        <v>216</v>
      </c>
      <c r="B226" s="26" t="inlineStr">
        <is>
          <t xml:space="preserve">Підставки (тумби)</t>
        </is>
      </c>
      <c r="C226" s="26" t="inlineStr">
        <is>
          <t xml:space="preserve">90 × 30 × 20</t>
        </is>
      </c>
      <c r="D226" s="25"/>
      <c r="E226" s="26" t="inlineStr">
        <is>
          <t xml:space="preserve">лезники</t>
        </is>
      </c>
      <c r="F226" s="28" t="inlineStr">
        <is>
          <t xml:space="preserve">шт.</t>
        </is>
      </c>
      <c r="G226" s="29">
        <v>157</v>
      </c>
      <c r="H226" s="21"/>
      <c r="I226" s="31" t="str">
        <f>IF(N(H226)&gt;0,H226*G226,"")</f>
        <v/>
      </c>
      <c r="J226" t="str">
        <f>IF(N(H226)&gt;0,A226,"")</f>
        <v/>
      </c>
    </row>
    <row r="227">
      <c r="A227" s="18">
        <v>217</v>
      </c>
      <c r="B227" s="16" t="inlineStr">
        <is>
          <t xml:space="preserve">Підставки (тумби)</t>
        </is>
      </c>
      <c r="C227" s="16" t="inlineStr">
        <is>
          <t xml:space="preserve">100 × 20 × 15</t>
        </is>
      </c>
      <c r="D227" s="23"/>
      <c r="E227" s="16" t="inlineStr">
        <is>
          <t xml:space="preserve">габро</t>
        </is>
      </c>
      <c r="F227" s="18" t="inlineStr">
        <is>
          <t xml:space="preserve">шт.</t>
        </is>
      </c>
      <c r="G227" s="19">
        <v>90</v>
      </c>
      <c r="H227" s="21"/>
      <c r="I227" s="22" t="str">
        <f>IF(N(H227)&gt;0,H227*G227,"")</f>
        <v/>
      </c>
      <c r="J227" t="str">
        <f>IF(N(H227)&gt;0,A227,"")</f>
        <v/>
      </c>
    </row>
    <row r="228">
      <c r="A228" s="18">
        <v>218</v>
      </c>
      <c r="B228" s="16" t="inlineStr">
        <is>
          <t xml:space="preserve">Підставки (тумби)</t>
        </is>
      </c>
      <c r="C228" s="16" t="inlineStr">
        <is>
          <t xml:space="preserve">100 × 20 × 15</t>
        </is>
      </c>
      <c r="D228" s="24"/>
      <c r="E228" s="16" t="inlineStr">
        <is>
          <t xml:space="preserve">покостівка</t>
        </is>
      </c>
      <c r="F228" s="18" t="inlineStr">
        <is>
          <t xml:space="preserve">шт.</t>
        </is>
      </c>
      <c r="G228" s="19">
        <v>87</v>
      </c>
      <c r="H228" s="21"/>
      <c r="I228" s="22" t="str">
        <f>IF(N(H228)&gt;0,H228*G228,"")</f>
        <v/>
      </c>
      <c r="J228" t="str">
        <f>IF(N(H228)&gt;0,A228,"")</f>
        <v/>
      </c>
    </row>
    <row r="229">
      <c r="A229" s="18">
        <v>219</v>
      </c>
      <c r="B229" s="16" t="inlineStr">
        <is>
          <t xml:space="preserve">Підставки (тумби)</t>
        </is>
      </c>
      <c r="C229" s="16" t="inlineStr">
        <is>
          <t xml:space="preserve">100 × 20 × 15</t>
        </is>
      </c>
      <c r="D229" s="25"/>
      <c r="E229" s="16" t="inlineStr">
        <is>
          <t xml:space="preserve">лезники</t>
        </is>
      </c>
      <c r="F229" s="18" t="inlineStr">
        <is>
          <t xml:space="preserve">шт.</t>
        </is>
      </c>
      <c r="G229" s="19">
        <v>87</v>
      </c>
      <c r="H229" s="21"/>
      <c r="I229" s="22" t="str">
        <f>IF(N(H229)&gt;0,H229*G229,"")</f>
        <v/>
      </c>
      <c r="J229" t="str">
        <f>IF(N(H229)&gt;0,A229,"")</f>
        <v/>
      </c>
    </row>
    <row r="230">
      <c r="A230" s="28">
        <v>220</v>
      </c>
      <c r="B230" s="26" t="inlineStr">
        <is>
          <t xml:space="preserve">Підставки (тумби)</t>
        </is>
      </c>
      <c r="C230" s="26" t="inlineStr">
        <is>
          <t xml:space="preserve">100 × 20 × 20</t>
        </is>
      </c>
      <c r="D230" s="23"/>
      <c r="E230" s="26" t="inlineStr">
        <is>
          <t xml:space="preserve">габро</t>
        </is>
      </c>
      <c r="F230" s="28" t="inlineStr">
        <is>
          <t xml:space="preserve">шт.</t>
        </is>
      </c>
      <c r="G230" s="29">
        <v>120</v>
      </c>
      <c r="H230" s="21"/>
      <c r="I230" s="31" t="str">
        <f>IF(N(H230)&gt;0,H230*G230,"")</f>
        <v/>
      </c>
      <c r="J230" t="str">
        <f>IF(N(H230)&gt;0,A230,"")</f>
        <v/>
      </c>
    </row>
    <row r="231">
      <c r="A231" s="28">
        <v>221</v>
      </c>
      <c r="B231" s="26" t="inlineStr">
        <is>
          <t xml:space="preserve">Підставки (тумби)</t>
        </is>
      </c>
      <c r="C231" s="26" t="inlineStr">
        <is>
          <t xml:space="preserve">100 × 20 × 20</t>
        </is>
      </c>
      <c r="D231" s="24"/>
      <c r="E231" s="26" t="inlineStr">
        <is>
          <t xml:space="preserve">покостівка</t>
        </is>
      </c>
      <c r="F231" s="28" t="inlineStr">
        <is>
          <t xml:space="preserve">шт.</t>
        </is>
      </c>
      <c r="G231" s="29">
        <v>116</v>
      </c>
      <c r="H231" s="21"/>
      <c r="I231" s="31" t="str">
        <f>IF(N(H231)&gt;0,H231*G231,"")</f>
        <v/>
      </c>
      <c r="J231" t="str">
        <f>IF(N(H231)&gt;0,A231,"")</f>
        <v/>
      </c>
    </row>
    <row r="232">
      <c r="A232" s="28">
        <v>222</v>
      </c>
      <c r="B232" s="26" t="inlineStr">
        <is>
          <t xml:space="preserve">Підставки (тумби)</t>
        </is>
      </c>
      <c r="C232" s="26" t="inlineStr">
        <is>
          <t xml:space="preserve">100 × 20 × 20</t>
        </is>
      </c>
      <c r="D232" s="25"/>
      <c r="E232" s="26" t="inlineStr">
        <is>
          <t xml:space="preserve">лезники</t>
        </is>
      </c>
      <c r="F232" s="28" t="inlineStr">
        <is>
          <t xml:space="preserve">шт.</t>
        </is>
      </c>
      <c r="G232" s="29">
        <v>116</v>
      </c>
      <c r="H232" s="21"/>
      <c r="I232" s="31" t="str">
        <f>IF(N(H232)&gt;0,H232*G232,"")</f>
        <v/>
      </c>
      <c r="J232" t="str">
        <f>IF(N(H232)&gt;0,A232,"")</f>
        <v/>
      </c>
    </row>
    <row r="233">
      <c r="A233" s="18">
        <v>223</v>
      </c>
      <c r="B233" s="16" t="inlineStr">
        <is>
          <t xml:space="preserve">Підставки (тумби)</t>
        </is>
      </c>
      <c r="C233" s="16" t="inlineStr">
        <is>
          <t xml:space="preserve">100 × 25 × 20</t>
        </is>
      </c>
      <c r="D233" s="23"/>
      <c r="E233" s="16" t="inlineStr">
        <is>
          <t xml:space="preserve">габро</t>
        </is>
      </c>
      <c r="F233" s="18" t="inlineStr">
        <is>
          <t xml:space="preserve">шт.</t>
        </is>
      </c>
      <c r="G233" s="19">
        <v>150</v>
      </c>
      <c r="H233" s="21"/>
      <c r="I233" s="22" t="str">
        <f>IF(N(H233)&gt;0,H233*G233,"")</f>
        <v/>
      </c>
      <c r="J233" t="str">
        <f>IF(N(H233)&gt;0,A233,"")</f>
        <v/>
      </c>
    </row>
    <row r="234">
      <c r="A234" s="18">
        <v>224</v>
      </c>
      <c r="B234" s="16" t="inlineStr">
        <is>
          <t xml:space="preserve">Підставки (тумби)</t>
        </is>
      </c>
      <c r="C234" s="16" t="inlineStr">
        <is>
          <t xml:space="preserve">100 × 25 × 20</t>
        </is>
      </c>
      <c r="D234" s="24"/>
      <c r="E234" s="16" t="inlineStr">
        <is>
          <t xml:space="preserve">покостівка</t>
        </is>
      </c>
      <c r="F234" s="18" t="inlineStr">
        <is>
          <t xml:space="preserve">шт.</t>
        </is>
      </c>
      <c r="G234" s="19">
        <v>145</v>
      </c>
      <c r="H234" s="21"/>
      <c r="I234" s="22" t="str">
        <f>IF(N(H234)&gt;0,H234*G234,"")</f>
        <v/>
      </c>
      <c r="J234" t="str">
        <f>IF(N(H234)&gt;0,A234,"")</f>
        <v/>
      </c>
    </row>
    <row r="235">
      <c r="A235" s="18">
        <v>225</v>
      </c>
      <c r="B235" s="16" t="inlineStr">
        <is>
          <t xml:space="preserve">Підставки (тумби)</t>
        </is>
      </c>
      <c r="C235" s="16" t="inlineStr">
        <is>
          <t xml:space="preserve">100 × 25 × 20</t>
        </is>
      </c>
      <c r="D235" s="25"/>
      <c r="E235" s="16" t="inlineStr">
        <is>
          <t xml:space="preserve">лезники</t>
        </is>
      </c>
      <c r="F235" s="18" t="inlineStr">
        <is>
          <t xml:space="preserve">шт.</t>
        </is>
      </c>
      <c r="G235" s="19">
        <v>145</v>
      </c>
      <c r="H235" s="21"/>
      <c r="I235" s="22" t="str">
        <f>IF(N(H235)&gt;0,H235*G235,"")</f>
        <v/>
      </c>
      <c r="J235" t="str">
        <f>IF(N(H235)&gt;0,A235,"")</f>
        <v/>
      </c>
    </row>
    <row r="236">
      <c r="A236" s="28">
        <v>226</v>
      </c>
      <c r="B236" s="26" t="inlineStr">
        <is>
          <t xml:space="preserve">Підставки (тумби)</t>
        </is>
      </c>
      <c r="C236" s="26" t="inlineStr">
        <is>
          <t xml:space="preserve">100 × 30 × 20</t>
        </is>
      </c>
      <c r="D236" s="23"/>
      <c r="E236" s="26" t="inlineStr">
        <is>
          <t xml:space="preserve">габро</t>
        </is>
      </c>
      <c r="F236" s="28" t="inlineStr">
        <is>
          <t xml:space="preserve">шт.</t>
        </is>
      </c>
      <c r="G236" s="29">
        <v>180</v>
      </c>
      <c r="H236" s="21"/>
      <c r="I236" s="31" t="str">
        <f>IF(N(H236)&gt;0,H236*G236,"")</f>
        <v/>
      </c>
      <c r="J236" t="str">
        <f>IF(N(H236)&gt;0,A236,"")</f>
        <v/>
      </c>
    </row>
    <row r="237">
      <c r="A237" s="28">
        <v>227</v>
      </c>
      <c r="B237" s="26" t="inlineStr">
        <is>
          <t xml:space="preserve">Підставки (тумби)</t>
        </is>
      </c>
      <c r="C237" s="26" t="inlineStr">
        <is>
          <t xml:space="preserve">100 × 30 × 20</t>
        </is>
      </c>
      <c r="D237" s="24"/>
      <c r="E237" s="26" t="inlineStr">
        <is>
          <t xml:space="preserve">покостівка</t>
        </is>
      </c>
      <c r="F237" s="28" t="inlineStr">
        <is>
          <t xml:space="preserve">шт.</t>
        </is>
      </c>
      <c r="G237" s="29">
        <v>174</v>
      </c>
      <c r="H237" s="21"/>
      <c r="I237" s="31" t="str">
        <f>IF(N(H237)&gt;0,H237*G237,"")</f>
        <v/>
      </c>
      <c r="J237" t="str">
        <f>IF(N(H237)&gt;0,A237,"")</f>
        <v/>
      </c>
    </row>
    <row r="238">
      <c r="A238" s="28">
        <v>228</v>
      </c>
      <c r="B238" s="26" t="inlineStr">
        <is>
          <t xml:space="preserve">Підставки (тумби)</t>
        </is>
      </c>
      <c r="C238" s="26" t="inlineStr">
        <is>
          <t xml:space="preserve">100 × 30 × 20</t>
        </is>
      </c>
      <c r="D238" s="25"/>
      <c r="E238" s="26" t="inlineStr">
        <is>
          <t xml:space="preserve">лезники</t>
        </is>
      </c>
      <c r="F238" s="28" t="inlineStr">
        <is>
          <t xml:space="preserve">шт.</t>
        </is>
      </c>
      <c r="G238" s="29">
        <v>174</v>
      </c>
      <c r="H238" s="21"/>
      <c r="I238" s="31" t="str">
        <f>IF(N(H238)&gt;0,H238*G238,"")</f>
        <v/>
      </c>
      <c r="J238" t="str">
        <f>IF(N(H238)&gt;0,A238,"")</f>
        <v/>
      </c>
    </row>
    <row r="239">
      <c r="A239" s="18">
        <v>229</v>
      </c>
      <c r="B239" s="16" t="inlineStr">
        <is>
          <t xml:space="preserve">Підставки (тумби)</t>
        </is>
      </c>
      <c r="C239" s="16" t="inlineStr">
        <is>
          <t xml:space="preserve">110 × 20 × 15</t>
        </is>
      </c>
      <c r="D239" s="23"/>
      <c r="E239" s="16" t="inlineStr">
        <is>
          <t xml:space="preserve">габро</t>
        </is>
      </c>
      <c r="F239" s="18" t="inlineStr">
        <is>
          <t xml:space="preserve">шт.</t>
        </is>
      </c>
      <c r="G239" s="19">
        <v>99</v>
      </c>
      <c r="H239" s="21"/>
      <c r="I239" s="22" t="str">
        <f>IF(N(H239)&gt;0,H239*G239,"")</f>
        <v/>
      </c>
      <c r="J239" t="str">
        <f>IF(N(H239)&gt;0,A239,"")</f>
        <v/>
      </c>
    </row>
    <row r="240">
      <c r="A240" s="18">
        <v>230</v>
      </c>
      <c r="B240" s="16" t="inlineStr">
        <is>
          <t xml:space="preserve">Підставки (тумби)</t>
        </is>
      </c>
      <c r="C240" s="16" t="inlineStr">
        <is>
          <t xml:space="preserve">110 × 20 × 15</t>
        </is>
      </c>
      <c r="D240" s="24"/>
      <c r="E240" s="16" t="inlineStr">
        <is>
          <t xml:space="preserve">покостівка</t>
        </is>
      </c>
      <c r="F240" s="18" t="inlineStr">
        <is>
          <t xml:space="preserve">шт.</t>
        </is>
      </c>
      <c r="G240" s="19">
        <v>96</v>
      </c>
      <c r="H240" s="21"/>
      <c r="I240" s="22" t="str">
        <f>IF(N(H240)&gt;0,H240*G240,"")</f>
        <v/>
      </c>
      <c r="J240" t="str">
        <f>IF(N(H240)&gt;0,A240,"")</f>
        <v/>
      </c>
    </row>
    <row r="241">
      <c r="A241" s="18">
        <v>231</v>
      </c>
      <c r="B241" s="16" t="inlineStr">
        <is>
          <t xml:space="preserve">Підставки (тумби)</t>
        </is>
      </c>
      <c r="C241" s="16" t="inlineStr">
        <is>
          <t xml:space="preserve">110 × 20 × 15</t>
        </is>
      </c>
      <c r="D241" s="25"/>
      <c r="E241" s="16" t="inlineStr">
        <is>
          <t xml:space="preserve">лезники</t>
        </is>
      </c>
      <c r="F241" s="18" t="inlineStr">
        <is>
          <t xml:space="preserve">шт.</t>
        </is>
      </c>
      <c r="G241" s="19">
        <v>96</v>
      </c>
      <c r="H241" s="21"/>
      <c r="I241" s="22" t="str">
        <f>IF(N(H241)&gt;0,H241*G241,"")</f>
        <v/>
      </c>
      <c r="J241" t="str">
        <f>IF(N(H241)&gt;0,A241,"")</f>
        <v/>
      </c>
    </row>
    <row r="242">
      <c r="A242" s="28">
        <v>232</v>
      </c>
      <c r="B242" s="26" t="inlineStr">
        <is>
          <t xml:space="preserve">Підставки (тумби)</t>
        </is>
      </c>
      <c r="C242" s="26" t="inlineStr">
        <is>
          <t xml:space="preserve">110 × 20 × 20</t>
        </is>
      </c>
      <c r="D242" s="23"/>
      <c r="E242" s="26" t="inlineStr">
        <is>
          <t xml:space="preserve">габро</t>
        </is>
      </c>
      <c r="F242" s="28" t="inlineStr">
        <is>
          <t xml:space="preserve">шт.</t>
        </is>
      </c>
      <c r="G242" s="29">
        <v>132</v>
      </c>
      <c r="H242" s="21"/>
      <c r="I242" s="31" t="str">
        <f>IF(N(H242)&gt;0,H242*G242,"")</f>
        <v/>
      </c>
      <c r="J242" t="str">
        <f>IF(N(H242)&gt;0,A242,"")</f>
        <v/>
      </c>
    </row>
    <row r="243">
      <c r="A243" s="28">
        <v>233</v>
      </c>
      <c r="B243" s="26" t="inlineStr">
        <is>
          <t xml:space="preserve">Підставки (тумби)</t>
        </is>
      </c>
      <c r="C243" s="26" t="inlineStr">
        <is>
          <t xml:space="preserve">110 × 20 × 20</t>
        </is>
      </c>
      <c r="D243" s="24"/>
      <c r="E243" s="26" t="inlineStr">
        <is>
          <t xml:space="preserve">покостівка</t>
        </is>
      </c>
      <c r="F243" s="28" t="inlineStr">
        <is>
          <t xml:space="preserve">шт.</t>
        </is>
      </c>
      <c r="G243" s="29">
        <v>128</v>
      </c>
      <c r="H243" s="21"/>
      <c r="I243" s="31" t="str">
        <f>IF(N(H243)&gt;0,H243*G243,"")</f>
        <v/>
      </c>
      <c r="J243" t="str">
        <f>IF(N(H243)&gt;0,A243,"")</f>
        <v/>
      </c>
    </row>
    <row r="244">
      <c r="A244" s="28">
        <v>234</v>
      </c>
      <c r="B244" s="26" t="inlineStr">
        <is>
          <t xml:space="preserve">Підставки (тумби)</t>
        </is>
      </c>
      <c r="C244" s="26" t="inlineStr">
        <is>
          <t xml:space="preserve">110 × 20 × 20</t>
        </is>
      </c>
      <c r="D244" s="25"/>
      <c r="E244" s="26" t="inlineStr">
        <is>
          <t xml:space="preserve">лезники</t>
        </is>
      </c>
      <c r="F244" s="28" t="inlineStr">
        <is>
          <t xml:space="preserve">шт.</t>
        </is>
      </c>
      <c r="G244" s="29">
        <v>128</v>
      </c>
      <c r="H244" s="21"/>
      <c r="I244" s="31" t="str">
        <f>IF(N(H244)&gt;0,H244*G244,"")</f>
        <v/>
      </c>
      <c r="J244" t="str">
        <f>IF(N(H244)&gt;0,A244,"")</f>
        <v/>
      </c>
    </row>
    <row r="245">
      <c r="A245" s="18">
        <v>235</v>
      </c>
      <c r="B245" s="16" t="inlineStr">
        <is>
          <t xml:space="preserve">Підставки (тумби)</t>
        </is>
      </c>
      <c r="C245" s="16" t="inlineStr">
        <is>
          <t xml:space="preserve">110 × 25 × 20</t>
        </is>
      </c>
      <c r="D245" s="23"/>
      <c r="E245" s="16" t="inlineStr">
        <is>
          <t xml:space="preserve">габро</t>
        </is>
      </c>
      <c r="F245" s="18" t="inlineStr">
        <is>
          <t xml:space="preserve">шт.</t>
        </is>
      </c>
      <c r="G245" s="19">
        <v>165</v>
      </c>
      <c r="H245" s="21"/>
      <c r="I245" s="22" t="str">
        <f>IF(N(H245)&gt;0,H245*G245,"")</f>
        <v/>
      </c>
      <c r="J245" t="str">
        <f>IF(N(H245)&gt;0,A245,"")</f>
        <v/>
      </c>
    </row>
    <row r="246">
      <c r="A246" s="18">
        <v>236</v>
      </c>
      <c r="B246" s="16" t="inlineStr">
        <is>
          <t xml:space="preserve">Підставки (тумби)</t>
        </is>
      </c>
      <c r="C246" s="16" t="inlineStr">
        <is>
          <t xml:space="preserve">110 × 25 × 20</t>
        </is>
      </c>
      <c r="D246" s="24"/>
      <c r="E246" s="16" t="inlineStr">
        <is>
          <t xml:space="preserve">покостівка</t>
        </is>
      </c>
      <c r="F246" s="18" t="inlineStr">
        <is>
          <t xml:space="preserve">шт.</t>
        </is>
      </c>
      <c r="G246" s="19">
        <v>160</v>
      </c>
      <c r="H246" s="21"/>
      <c r="I246" s="22" t="str">
        <f>IF(N(H246)&gt;0,H246*G246,"")</f>
        <v/>
      </c>
      <c r="J246" t="str">
        <f>IF(N(H246)&gt;0,A246,"")</f>
        <v/>
      </c>
    </row>
    <row r="247">
      <c r="A247" s="18">
        <v>237</v>
      </c>
      <c r="B247" s="16" t="inlineStr">
        <is>
          <t xml:space="preserve">Підставки (тумби)</t>
        </is>
      </c>
      <c r="C247" s="16" t="inlineStr">
        <is>
          <t xml:space="preserve">110 × 25 × 20</t>
        </is>
      </c>
      <c r="D247" s="25"/>
      <c r="E247" s="16" t="inlineStr">
        <is>
          <t xml:space="preserve">лезники</t>
        </is>
      </c>
      <c r="F247" s="18" t="inlineStr">
        <is>
          <t xml:space="preserve">шт.</t>
        </is>
      </c>
      <c r="G247" s="19">
        <v>160</v>
      </c>
      <c r="H247" s="21"/>
      <c r="I247" s="22" t="str">
        <f>IF(N(H247)&gt;0,H247*G247,"")</f>
        <v/>
      </c>
      <c r="J247" t="str">
        <f>IF(N(H247)&gt;0,A247,"")</f>
        <v/>
      </c>
    </row>
    <row r="248">
      <c r="A248" s="28">
        <v>238</v>
      </c>
      <c r="B248" s="26" t="inlineStr">
        <is>
          <t xml:space="preserve">Підставки (тумби)</t>
        </is>
      </c>
      <c r="C248" s="26" t="inlineStr">
        <is>
          <t xml:space="preserve">110 × 30 × 20</t>
        </is>
      </c>
      <c r="D248" s="23"/>
      <c r="E248" s="26" t="inlineStr">
        <is>
          <t xml:space="preserve">габро</t>
        </is>
      </c>
      <c r="F248" s="28" t="inlineStr">
        <is>
          <t xml:space="preserve">шт.</t>
        </is>
      </c>
      <c r="G248" s="29">
        <v>198</v>
      </c>
      <c r="H248" s="21"/>
      <c r="I248" s="31" t="str">
        <f>IF(N(H248)&gt;0,H248*G248,"")</f>
        <v/>
      </c>
      <c r="J248" t="str">
        <f>IF(N(H248)&gt;0,A248,"")</f>
        <v/>
      </c>
    </row>
    <row r="249">
      <c r="A249" s="28">
        <v>239</v>
      </c>
      <c r="B249" s="26" t="inlineStr">
        <is>
          <t xml:space="preserve">Підставки (тумби)</t>
        </is>
      </c>
      <c r="C249" s="26" t="inlineStr">
        <is>
          <t xml:space="preserve">110 × 30 × 20</t>
        </is>
      </c>
      <c r="D249" s="24"/>
      <c r="E249" s="26" t="inlineStr">
        <is>
          <t xml:space="preserve">покостівка</t>
        </is>
      </c>
      <c r="F249" s="28" t="inlineStr">
        <is>
          <t xml:space="preserve">шт.</t>
        </is>
      </c>
      <c r="G249" s="29">
        <v>191</v>
      </c>
      <c r="H249" s="21"/>
      <c r="I249" s="31" t="str">
        <f>IF(N(H249)&gt;0,H249*G249,"")</f>
        <v/>
      </c>
      <c r="J249" t="str">
        <f>IF(N(H249)&gt;0,A249,"")</f>
        <v/>
      </c>
    </row>
    <row r="250">
      <c r="A250" s="28">
        <v>240</v>
      </c>
      <c r="B250" s="26" t="inlineStr">
        <is>
          <t xml:space="preserve">Підставки (тумби)</t>
        </is>
      </c>
      <c r="C250" s="26" t="inlineStr">
        <is>
          <t xml:space="preserve">110 × 30 × 20</t>
        </is>
      </c>
      <c r="D250" s="25"/>
      <c r="E250" s="26" t="inlineStr">
        <is>
          <t xml:space="preserve">лезники</t>
        </is>
      </c>
      <c r="F250" s="28" t="inlineStr">
        <is>
          <t xml:space="preserve">шт.</t>
        </is>
      </c>
      <c r="G250" s="29">
        <v>191</v>
      </c>
      <c r="H250" s="21"/>
      <c r="I250" s="31" t="str">
        <f>IF(N(H250)&gt;0,H250*G250,"")</f>
        <v/>
      </c>
      <c r="J250" t="str">
        <f>IF(N(H250)&gt;0,A250,"")</f>
        <v/>
      </c>
    </row>
    <row r="251">
      <c r="A251" s="18">
        <v>241</v>
      </c>
      <c r="B251" s="16" t="inlineStr">
        <is>
          <t xml:space="preserve">Підставки (тумби)</t>
        </is>
      </c>
      <c r="C251" s="16" t="inlineStr">
        <is>
          <t xml:space="preserve">120 × 20 × 15</t>
        </is>
      </c>
      <c r="D251" s="23"/>
      <c r="E251" s="16" t="inlineStr">
        <is>
          <t xml:space="preserve">габро</t>
        </is>
      </c>
      <c r="F251" s="18" t="inlineStr">
        <is>
          <t xml:space="preserve">шт.</t>
        </is>
      </c>
      <c r="G251" s="19">
        <v>108</v>
      </c>
      <c r="H251" s="21"/>
      <c r="I251" s="22" t="str">
        <f>IF(N(H251)&gt;0,H251*G251,"")</f>
        <v/>
      </c>
      <c r="J251" t="str">
        <f>IF(N(H251)&gt;0,A251,"")</f>
        <v/>
      </c>
    </row>
    <row r="252">
      <c r="A252" s="18">
        <v>242</v>
      </c>
      <c r="B252" s="16" t="inlineStr">
        <is>
          <t xml:space="preserve">Підставки (тумби)</t>
        </is>
      </c>
      <c r="C252" s="16" t="inlineStr">
        <is>
          <t xml:space="preserve">120 × 20 × 15</t>
        </is>
      </c>
      <c r="D252" s="24"/>
      <c r="E252" s="16" t="inlineStr">
        <is>
          <t xml:space="preserve">покостівка</t>
        </is>
      </c>
      <c r="F252" s="18" t="inlineStr">
        <is>
          <t xml:space="preserve">шт.</t>
        </is>
      </c>
      <c r="G252" s="19">
        <v>104</v>
      </c>
      <c r="H252" s="21"/>
      <c r="I252" s="22" t="str">
        <f>IF(N(H252)&gt;0,H252*G252,"")</f>
        <v/>
      </c>
      <c r="J252" t="str">
        <f>IF(N(H252)&gt;0,A252,"")</f>
        <v/>
      </c>
    </row>
    <row r="253">
      <c r="A253" s="18">
        <v>243</v>
      </c>
      <c r="B253" s="16" t="inlineStr">
        <is>
          <t xml:space="preserve">Підставки (тумби)</t>
        </is>
      </c>
      <c r="C253" s="16" t="inlineStr">
        <is>
          <t xml:space="preserve">120 × 20 × 15</t>
        </is>
      </c>
      <c r="D253" s="25"/>
      <c r="E253" s="16" t="inlineStr">
        <is>
          <t xml:space="preserve">лезники</t>
        </is>
      </c>
      <c r="F253" s="18" t="inlineStr">
        <is>
          <t xml:space="preserve">шт.</t>
        </is>
      </c>
      <c r="G253" s="19">
        <v>104</v>
      </c>
      <c r="H253" s="21"/>
      <c r="I253" s="22" t="str">
        <f>IF(N(H253)&gt;0,H253*G253,"")</f>
        <v/>
      </c>
      <c r="J253" t="str">
        <f>IF(N(H253)&gt;0,A253,"")</f>
        <v/>
      </c>
    </row>
    <row r="254">
      <c r="A254" s="28">
        <v>244</v>
      </c>
      <c r="B254" s="26" t="inlineStr">
        <is>
          <t xml:space="preserve">Підставки (тумби)</t>
        </is>
      </c>
      <c r="C254" s="26" t="inlineStr">
        <is>
          <t xml:space="preserve">120 × 20 × 20</t>
        </is>
      </c>
      <c r="D254" s="23"/>
      <c r="E254" s="26" t="inlineStr">
        <is>
          <t xml:space="preserve">габро</t>
        </is>
      </c>
      <c r="F254" s="28" t="inlineStr">
        <is>
          <t xml:space="preserve">шт.</t>
        </is>
      </c>
      <c r="G254" s="29">
        <v>144</v>
      </c>
      <c r="H254" s="21"/>
      <c r="I254" s="31" t="str">
        <f>IF(N(H254)&gt;0,H254*G254,"")</f>
        <v/>
      </c>
      <c r="J254" t="str">
        <f>IF(N(H254)&gt;0,A254,"")</f>
        <v/>
      </c>
    </row>
    <row r="255">
      <c r="A255" s="28">
        <v>245</v>
      </c>
      <c r="B255" s="26" t="inlineStr">
        <is>
          <t xml:space="preserve">Підставки (тумби)</t>
        </is>
      </c>
      <c r="C255" s="26" t="inlineStr">
        <is>
          <t xml:space="preserve">120 × 20 × 20</t>
        </is>
      </c>
      <c r="D255" s="24"/>
      <c r="E255" s="26" t="inlineStr">
        <is>
          <t xml:space="preserve">покостівка</t>
        </is>
      </c>
      <c r="F255" s="28" t="inlineStr">
        <is>
          <t xml:space="preserve">шт.</t>
        </is>
      </c>
      <c r="G255" s="29">
        <v>139</v>
      </c>
      <c r="H255" s="21"/>
      <c r="I255" s="31" t="str">
        <f>IF(N(H255)&gt;0,H255*G255,"")</f>
        <v/>
      </c>
      <c r="J255" t="str">
        <f>IF(N(H255)&gt;0,A255,"")</f>
        <v/>
      </c>
    </row>
    <row r="256">
      <c r="A256" s="28">
        <v>246</v>
      </c>
      <c r="B256" s="26" t="inlineStr">
        <is>
          <t xml:space="preserve">Підставки (тумби)</t>
        </is>
      </c>
      <c r="C256" s="26" t="inlineStr">
        <is>
          <t xml:space="preserve">120 × 20 × 20</t>
        </is>
      </c>
      <c r="D256" s="25"/>
      <c r="E256" s="26" t="inlineStr">
        <is>
          <t xml:space="preserve">лезники</t>
        </is>
      </c>
      <c r="F256" s="28" t="inlineStr">
        <is>
          <t xml:space="preserve">шт.</t>
        </is>
      </c>
      <c r="G256" s="29">
        <v>139</v>
      </c>
      <c r="H256" s="21"/>
      <c r="I256" s="31" t="str">
        <f>IF(N(H256)&gt;0,H256*G256,"")</f>
        <v/>
      </c>
      <c r="J256" t="str">
        <f>IF(N(H256)&gt;0,A256,"")</f>
        <v/>
      </c>
    </row>
    <row r="257">
      <c r="A257" s="18">
        <v>247</v>
      </c>
      <c r="B257" s="16" t="inlineStr">
        <is>
          <t xml:space="preserve">Підставки (тумби)</t>
        </is>
      </c>
      <c r="C257" s="16" t="inlineStr">
        <is>
          <t xml:space="preserve">120 × 25 × 20</t>
        </is>
      </c>
      <c r="D257" s="23"/>
      <c r="E257" s="16" t="inlineStr">
        <is>
          <t xml:space="preserve">габро</t>
        </is>
      </c>
      <c r="F257" s="18" t="inlineStr">
        <is>
          <t xml:space="preserve">шт.</t>
        </is>
      </c>
      <c r="G257" s="19">
        <v>180</v>
      </c>
      <c r="H257" s="21"/>
      <c r="I257" s="22" t="str">
        <f>IF(N(H257)&gt;0,H257*G257,"")</f>
        <v/>
      </c>
      <c r="J257" t="str">
        <f>IF(N(H257)&gt;0,A257,"")</f>
        <v/>
      </c>
    </row>
    <row r="258">
      <c r="A258" s="18">
        <v>248</v>
      </c>
      <c r="B258" s="16" t="inlineStr">
        <is>
          <t xml:space="preserve">Підставки (тумби)</t>
        </is>
      </c>
      <c r="C258" s="16" t="inlineStr">
        <is>
          <t xml:space="preserve">120 × 25 × 20</t>
        </is>
      </c>
      <c r="D258" s="24"/>
      <c r="E258" s="16" t="inlineStr">
        <is>
          <t xml:space="preserve">покостівка</t>
        </is>
      </c>
      <c r="F258" s="18" t="inlineStr">
        <is>
          <t xml:space="preserve">шт.</t>
        </is>
      </c>
      <c r="G258" s="19">
        <v>174</v>
      </c>
      <c r="H258" s="21"/>
      <c r="I258" s="22" t="str">
        <f>IF(N(H258)&gt;0,H258*G258,"")</f>
        <v/>
      </c>
      <c r="J258" t="str">
        <f>IF(N(H258)&gt;0,A258,"")</f>
        <v/>
      </c>
    </row>
    <row r="259">
      <c r="A259" s="18">
        <v>249</v>
      </c>
      <c r="B259" s="16" t="inlineStr">
        <is>
          <t xml:space="preserve">Підставки (тумби)</t>
        </is>
      </c>
      <c r="C259" s="16" t="inlineStr">
        <is>
          <t xml:space="preserve">120 × 25 × 20</t>
        </is>
      </c>
      <c r="D259" s="25"/>
      <c r="E259" s="16" t="inlineStr">
        <is>
          <t xml:space="preserve">лезники</t>
        </is>
      </c>
      <c r="F259" s="18" t="inlineStr">
        <is>
          <t xml:space="preserve">шт.</t>
        </is>
      </c>
      <c r="G259" s="19">
        <v>174</v>
      </c>
      <c r="H259" s="21"/>
      <c r="I259" s="22" t="str">
        <f>IF(N(H259)&gt;0,H259*G259,"")</f>
        <v/>
      </c>
      <c r="J259" t="str">
        <f>IF(N(H259)&gt;0,A259,"")</f>
        <v/>
      </c>
    </row>
    <row r="260">
      <c r="A260" s="28">
        <v>250</v>
      </c>
      <c r="B260" s="26" t="inlineStr">
        <is>
          <t xml:space="preserve">Підставки (тумби)</t>
        </is>
      </c>
      <c r="C260" s="26" t="inlineStr">
        <is>
          <t xml:space="preserve">120 × 30 × 20</t>
        </is>
      </c>
      <c r="D260" s="23"/>
      <c r="E260" s="26" t="inlineStr">
        <is>
          <t xml:space="preserve">габро</t>
        </is>
      </c>
      <c r="F260" s="28" t="inlineStr">
        <is>
          <t xml:space="preserve">шт.</t>
        </is>
      </c>
      <c r="G260" s="29">
        <v>216</v>
      </c>
      <c r="H260" s="21"/>
      <c r="I260" s="31" t="str">
        <f>IF(N(H260)&gt;0,H260*G260,"")</f>
        <v/>
      </c>
      <c r="J260" t="str">
        <f>IF(N(H260)&gt;0,A260,"")</f>
        <v/>
      </c>
    </row>
    <row r="261">
      <c r="A261" s="28">
        <v>251</v>
      </c>
      <c r="B261" s="26" t="inlineStr">
        <is>
          <t xml:space="preserve">Підставки (тумби)</t>
        </is>
      </c>
      <c r="C261" s="26" t="inlineStr">
        <is>
          <t xml:space="preserve">120 × 30 × 20</t>
        </is>
      </c>
      <c r="D261" s="24"/>
      <c r="E261" s="26" t="inlineStr">
        <is>
          <t xml:space="preserve">покостівка</t>
        </is>
      </c>
      <c r="F261" s="28" t="inlineStr">
        <is>
          <t xml:space="preserve">шт.</t>
        </is>
      </c>
      <c r="G261" s="29">
        <v>209</v>
      </c>
      <c r="H261" s="21"/>
      <c r="I261" s="31" t="str">
        <f>IF(N(H261)&gt;0,H261*G261,"")</f>
        <v/>
      </c>
      <c r="J261" t="str">
        <f>IF(N(H261)&gt;0,A261,"")</f>
        <v/>
      </c>
    </row>
    <row r="262">
      <c r="A262" s="28">
        <v>252</v>
      </c>
      <c r="B262" s="26" t="inlineStr">
        <is>
          <t xml:space="preserve">Підставки (тумби)</t>
        </is>
      </c>
      <c r="C262" s="26" t="inlineStr">
        <is>
          <t xml:space="preserve">120 × 30 × 20</t>
        </is>
      </c>
      <c r="D262" s="25"/>
      <c r="E262" s="26" t="inlineStr">
        <is>
          <t xml:space="preserve">лезники</t>
        </is>
      </c>
      <c r="F262" s="28" t="inlineStr">
        <is>
          <t xml:space="preserve">шт.</t>
        </is>
      </c>
      <c r="G262" s="29">
        <v>209</v>
      </c>
      <c r="H262" s="21"/>
      <c r="I262" s="31" t="str">
        <f>IF(N(H262)&gt;0,H262*G262,"")</f>
        <v/>
      </c>
      <c r="J262" t="str">
        <f>IF(N(H262)&gt;0,A262,"")</f>
        <v/>
      </c>
    </row>
    <row r="263">
      <c r="A263" s="18">
        <v>253</v>
      </c>
      <c r="B263" s="16" t="inlineStr">
        <is>
          <t xml:space="preserve">Підставки (тумби)</t>
        </is>
      </c>
      <c r="C263" s="16" t="inlineStr">
        <is>
          <t xml:space="preserve">130 × 20 × 15</t>
        </is>
      </c>
      <c r="D263" s="23"/>
      <c r="E263" s="16" t="inlineStr">
        <is>
          <t xml:space="preserve">габро</t>
        </is>
      </c>
      <c r="F263" s="18" t="inlineStr">
        <is>
          <t xml:space="preserve">шт.</t>
        </is>
      </c>
      <c r="G263" s="19">
        <v>117</v>
      </c>
      <c r="H263" s="21"/>
      <c r="I263" s="22" t="str">
        <f>IF(N(H263)&gt;0,H263*G263,"")</f>
        <v/>
      </c>
      <c r="J263" t="str">
        <f>IF(N(H263)&gt;0,A263,"")</f>
        <v/>
      </c>
    </row>
    <row r="264">
      <c r="A264" s="18">
        <v>254</v>
      </c>
      <c r="B264" s="16" t="inlineStr">
        <is>
          <t xml:space="preserve">Підставки (тумби)</t>
        </is>
      </c>
      <c r="C264" s="16" t="inlineStr">
        <is>
          <t xml:space="preserve">130 × 20 × 15</t>
        </is>
      </c>
      <c r="D264" s="24"/>
      <c r="E264" s="16" t="inlineStr">
        <is>
          <t xml:space="preserve">покостівка</t>
        </is>
      </c>
      <c r="F264" s="18" t="inlineStr">
        <is>
          <t xml:space="preserve">шт.</t>
        </is>
      </c>
      <c r="G264" s="19">
        <v>113</v>
      </c>
      <c r="H264" s="21"/>
      <c r="I264" s="22" t="str">
        <f>IF(N(H264)&gt;0,H264*G264,"")</f>
        <v/>
      </c>
      <c r="J264" t="str">
        <f>IF(N(H264)&gt;0,A264,"")</f>
        <v/>
      </c>
    </row>
    <row r="265">
      <c r="A265" s="18">
        <v>255</v>
      </c>
      <c r="B265" s="16" t="inlineStr">
        <is>
          <t xml:space="preserve">Підставки (тумби)</t>
        </is>
      </c>
      <c r="C265" s="16" t="inlineStr">
        <is>
          <t xml:space="preserve">130 × 20 × 15</t>
        </is>
      </c>
      <c r="D265" s="25"/>
      <c r="E265" s="16" t="inlineStr">
        <is>
          <t xml:space="preserve">лезники</t>
        </is>
      </c>
      <c r="F265" s="18" t="inlineStr">
        <is>
          <t xml:space="preserve">шт.</t>
        </is>
      </c>
      <c r="G265" s="19">
        <v>113</v>
      </c>
      <c r="H265" s="21"/>
      <c r="I265" s="22" t="str">
        <f>IF(N(H265)&gt;0,H265*G265,"")</f>
        <v/>
      </c>
      <c r="J265" t="str">
        <f>IF(N(H265)&gt;0,A265,"")</f>
        <v/>
      </c>
    </row>
    <row r="266">
      <c r="A266" s="28">
        <v>256</v>
      </c>
      <c r="B266" s="26" t="inlineStr">
        <is>
          <t xml:space="preserve">Підставки (тумби)</t>
        </is>
      </c>
      <c r="C266" s="26" t="inlineStr">
        <is>
          <t xml:space="preserve">130 × 20 × 20</t>
        </is>
      </c>
      <c r="D266" s="23"/>
      <c r="E266" s="26" t="inlineStr">
        <is>
          <t xml:space="preserve">габро</t>
        </is>
      </c>
      <c r="F266" s="28" t="inlineStr">
        <is>
          <t xml:space="preserve">шт.</t>
        </is>
      </c>
      <c r="G266" s="29">
        <v>156</v>
      </c>
      <c r="H266" s="21"/>
      <c r="I266" s="31" t="str">
        <f>IF(N(H266)&gt;0,H266*G266,"")</f>
        <v/>
      </c>
      <c r="J266" t="str">
        <f>IF(N(H266)&gt;0,A266,"")</f>
        <v/>
      </c>
    </row>
    <row r="267">
      <c r="A267" s="28">
        <v>257</v>
      </c>
      <c r="B267" s="26" t="inlineStr">
        <is>
          <t xml:space="preserve">Підставки (тумби)</t>
        </is>
      </c>
      <c r="C267" s="26" t="inlineStr">
        <is>
          <t xml:space="preserve">130 × 20 × 20</t>
        </is>
      </c>
      <c r="D267" s="24"/>
      <c r="E267" s="26" t="inlineStr">
        <is>
          <t xml:space="preserve">покостівка</t>
        </is>
      </c>
      <c r="F267" s="28" t="inlineStr">
        <is>
          <t xml:space="preserve">шт.</t>
        </is>
      </c>
      <c r="G267" s="29">
        <v>151</v>
      </c>
      <c r="H267" s="21"/>
      <c r="I267" s="31" t="str">
        <f>IF(N(H267)&gt;0,H267*G267,"")</f>
        <v/>
      </c>
      <c r="J267" t="str">
        <f>IF(N(H267)&gt;0,A267,"")</f>
        <v/>
      </c>
    </row>
    <row r="268">
      <c r="A268" s="28">
        <v>258</v>
      </c>
      <c r="B268" s="26" t="inlineStr">
        <is>
          <t xml:space="preserve">Підставки (тумби)</t>
        </is>
      </c>
      <c r="C268" s="26" t="inlineStr">
        <is>
          <t xml:space="preserve">130 × 20 × 20</t>
        </is>
      </c>
      <c r="D268" s="25"/>
      <c r="E268" s="26" t="inlineStr">
        <is>
          <t xml:space="preserve">лезники</t>
        </is>
      </c>
      <c r="F268" s="28" t="inlineStr">
        <is>
          <t xml:space="preserve">шт.</t>
        </is>
      </c>
      <c r="G268" s="29">
        <v>151</v>
      </c>
      <c r="H268" s="21"/>
      <c r="I268" s="31" t="str">
        <f>IF(N(H268)&gt;0,H268*G268,"")</f>
        <v/>
      </c>
      <c r="J268" t="str">
        <f>IF(N(H268)&gt;0,A268,"")</f>
        <v/>
      </c>
    </row>
    <row r="269">
      <c r="A269" s="18">
        <v>259</v>
      </c>
      <c r="B269" s="16" t="inlineStr">
        <is>
          <t xml:space="preserve">Підставки (тумби)</t>
        </is>
      </c>
      <c r="C269" s="16" t="inlineStr">
        <is>
          <t xml:space="preserve">130 × 25 × 20</t>
        </is>
      </c>
      <c r="D269" s="23"/>
      <c r="E269" s="16" t="inlineStr">
        <is>
          <t xml:space="preserve">габро</t>
        </is>
      </c>
      <c r="F269" s="18" t="inlineStr">
        <is>
          <t xml:space="preserve">шт.</t>
        </is>
      </c>
      <c r="G269" s="19">
        <v>195</v>
      </c>
      <c r="H269" s="21"/>
      <c r="I269" s="22" t="str">
        <f>IF(N(H269)&gt;0,H269*G269,"")</f>
        <v/>
      </c>
      <c r="J269" t="str">
        <f>IF(N(H269)&gt;0,A269,"")</f>
        <v/>
      </c>
    </row>
    <row r="270">
      <c r="A270" s="18">
        <v>260</v>
      </c>
      <c r="B270" s="16" t="inlineStr">
        <is>
          <t xml:space="preserve">Підставки (тумби)</t>
        </is>
      </c>
      <c r="C270" s="16" t="inlineStr">
        <is>
          <t xml:space="preserve">130 × 25 × 20</t>
        </is>
      </c>
      <c r="D270" s="24"/>
      <c r="E270" s="16" t="inlineStr">
        <is>
          <t xml:space="preserve">покостівка</t>
        </is>
      </c>
      <c r="F270" s="18" t="inlineStr">
        <is>
          <t xml:space="preserve">шт.</t>
        </is>
      </c>
      <c r="G270" s="19">
        <v>189</v>
      </c>
      <c r="H270" s="21"/>
      <c r="I270" s="22" t="str">
        <f>IF(N(H270)&gt;0,H270*G270,"")</f>
        <v/>
      </c>
      <c r="J270" t="str">
        <f>IF(N(H270)&gt;0,A270,"")</f>
        <v/>
      </c>
    </row>
    <row r="271">
      <c r="A271" s="18">
        <v>261</v>
      </c>
      <c r="B271" s="16" t="inlineStr">
        <is>
          <t xml:space="preserve">Підставки (тумби)</t>
        </is>
      </c>
      <c r="C271" s="16" t="inlineStr">
        <is>
          <t xml:space="preserve">130 × 25 × 20</t>
        </is>
      </c>
      <c r="D271" s="25"/>
      <c r="E271" s="16" t="inlineStr">
        <is>
          <t xml:space="preserve">лезники</t>
        </is>
      </c>
      <c r="F271" s="18" t="inlineStr">
        <is>
          <t xml:space="preserve">шт.</t>
        </is>
      </c>
      <c r="G271" s="19">
        <v>189</v>
      </c>
      <c r="H271" s="21"/>
      <c r="I271" s="22" t="str">
        <f>IF(N(H271)&gt;0,H271*G271,"")</f>
        <v/>
      </c>
      <c r="J271" t="str">
        <f>IF(N(H271)&gt;0,A271,"")</f>
        <v/>
      </c>
    </row>
    <row r="272">
      <c r="A272" s="28">
        <v>262</v>
      </c>
      <c r="B272" s="26" t="inlineStr">
        <is>
          <t xml:space="preserve">Підставки (тумби)</t>
        </is>
      </c>
      <c r="C272" s="26" t="inlineStr">
        <is>
          <t xml:space="preserve">140 × 20 × 20</t>
        </is>
      </c>
      <c r="D272" s="23"/>
      <c r="E272" s="26" t="inlineStr">
        <is>
          <t xml:space="preserve">габро</t>
        </is>
      </c>
      <c r="F272" s="28" t="inlineStr">
        <is>
          <t xml:space="preserve">шт.</t>
        </is>
      </c>
      <c r="G272" s="29">
        <v>168</v>
      </c>
      <c r="H272" s="21"/>
      <c r="I272" s="31" t="str">
        <f>IF(N(H272)&gt;0,H272*G272,"")</f>
        <v/>
      </c>
      <c r="J272" t="str">
        <f>IF(N(H272)&gt;0,A272,"")</f>
        <v/>
      </c>
    </row>
    <row r="273">
      <c r="A273" s="28">
        <v>263</v>
      </c>
      <c r="B273" s="26" t="inlineStr">
        <is>
          <t xml:space="preserve">Підставки (тумби)</t>
        </is>
      </c>
      <c r="C273" s="26" t="inlineStr">
        <is>
          <t xml:space="preserve">140 × 20 × 20</t>
        </is>
      </c>
      <c r="D273" s="24"/>
      <c r="E273" s="26" t="inlineStr">
        <is>
          <t xml:space="preserve">покостівка</t>
        </is>
      </c>
      <c r="F273" s="28" t="inlineStr">
        <is>
          <t xml:space="preserve">шт.</t>
        </is>
      </c>
      <c r="G273" s="29">
        <v>162</v>
      </c>
      <c r="H273" s="21"/>
      <c r="I273" s="31" t="str">
        <f>IF(N(H273)&gt;0,H273*G273,"")</f>
        <v/>
      </c>
      <c r="J273" t="str">
        <f>IF(N(H273)&gt;0,A273,"")</f>
        <v/>
      </c>
    </row>
    <row r="274">
      <c r="A274" s="28">
        <v>264</v>
      </c>
      <c r="B274" s="26" t="inlineStr">
        <is>
          <t xml:space="preserve">Підставки (тумби)</t>
        </is>
      </c>
      <c r="C274" s="26" t="inlineStr">
        <is>
          <t xml:space="preserve">140 × 20 × 20</t>
        </is>
      </c>
      <c r="D274" s="25"/>
      <c r="E274" s="26" t="inlineStr">
        <is>
          <t xml:space="preserve">лезники</t>
        </is>
      </c>
      <c r="F274" s="28" t="inlineStr">
        <is>
          <t xml:space="preserve">шт.</t>
        </is>
      </c>
      <c r="G274" s="29">
        <v>162</v>
      </c>
      <c r="H274" s="21"/>
      <c r="I274" s="31" t="str">
        <f>IF(N(H274)&gt;0,H274*G274,"")</f>
        <v/>
      </c>
      <c r="J274" t="str">
        <f>IF(N(H274)&gt;0,A274,"")</f>
        <v/>
      </c>
    </row>
    <row r="275">
      <c r="A275" s="18">
        <v>265</v>
      </c>
      <c r="B275" s="16" t="inlineStr">
        <is>
          <t xml:space="preserve">Підставки (тумби)</t>
        </is>
      </c>
      <c r="C275" s="16" t="inlineStr">
        <is>
          <t xml:space="preserve">140 × 25 × 20</t>
        </is>
      </c>
      <c r="D275" s="23"/>
      <c r="E275" s="16" t="inlineStr">
        <is>
          <t xml:space="preserve">габро</t>
        </is>
      </c>
      <c r="F275" s="18" t="inlineStr">
        <is>
          <t xml:space="preserve">шт.</t>
        </is>
      </c>
      <c r="G275" s="19">
        <v>210</v>
      </c>
      <c r="H275" s="21"/>
      <c r="I275" s="22" t="str">
        <f>IF(N(H275)&gt;0,H275*G275,"")</f>
        <v/>
      </c>
      <c r="J275" t="str">
        <f>IF(N(H275)&gt;0,A275,"")</f>
        <v/>
      </c>
    </row>
    <row r="276">
      <c r="A276" s="18">
        <v>266</v>
      </c>
      <c r="B276" s="16" t="inlineStr">
        <is>
          <t xml:space="preserve">Підставки (тумби)</t>
        </is>
      </c>
      <c r="C276" s="16" t="inlineStr">
        <is>
          <t xml:space="preserve">140 × 25 × 20</t>
        </is>
      </c>
      <c r="D276" s="24"/>
      <c r="E276" s="16" t="inlineStr">
        <is>
          <t xml:space="preserve">покостівка</t>
        </is>
      </c>
      <c r="F276" s="18" t="inlineStr">
        <is>
          <t xml:space="preserve">шт.</t>
        </is>
      </c>
      <c r="G276" s="19">
        <v>203</v>
      </c>
      <c r="H276" s="21"/>
      <c r="I276" s="22" t="str">
        <f>IF(N(H276)&gt;0,H276*G276,"")</f>
        <v/>
      </c>
      <c r="J276" t="str">
        <f>IF(N(H276)&gt;0,A276,"")</f>
        <v/>
      </c>
    </row>
    <row r="277">
      <c r="A277" s="18">
        <v>267</v>
      </c>
      <c r="B277" s="16" t="inlineStr">
        <is>
          <t xml:space="preserve">Підставки (тумби)</t>
        </is>
      </c>
      <c r="C277" s="16" t="inlineStr">
        <is>
          <t xml:space="preserve">140 × 25 × 20</t>
        </is>
      </c>
      <c r="D277" s="25"/>
      <c r="E277" s="16" t="inlineStr">
        <is>
          <t xml:space="preserve">лезники</t>
        </is>
      </c>
      <c r="F277" s="18" t="inlineStr">
        <is>
          <t xml:space="preserve">шт.</t>
        </is>
      </c>
      <c r="G277" s="19">
        <v>203</v>
      </c>
      <c r="H277" s="21"/>
      <c r="I277" s="22" t="str">
        <f>IF(N(H277)&gt;0,H277*G277,"")</f>
        <v/>
      </c>
      <c r="J277" t="str">
        <f>IF(N(H277)&gt;0,A277,"")</f>
        <v/>
      </c>
    </row>
    <row r="278">
      <c r="A278" s="28">
        <v>268</v>
      </c>
      <c r="B278" s="26" t="inlineStr">
        <is>
          <t xml:space="preserve">Підставки (тумби)</t>
        </is>
      </c>
      <c r="C278" s="26" t="inlineStr">
        <is>
          <t xml:space="preserve">150 × 20 × 20</t>
        </is>
      </c>
      <c r="D278" s="23"/>
      <c r="E278" s="26" t="inlineStr">
        <is>
          <t xml:space="preserve">габро</t>
        </is>
      </c>
      <c r="F278" s="28" t="inlineStr">
        <is>
          <t xml:space="preserve">шт.</t>
        </is>
      </c>
      <c r="G278" s="29">
        <v>180</v>
      </c>
      <c r="H278" s="21"/>
      <c r="I278" s="31" t="str">
        <f>IF(N(H278)&gt;0,H278*G278,"")</f>
        <v/>
      </c>
      <c r="J278" t="str">
        <f>IF(N(H278)&gt;0,A278,"")</f>
        <v/>
      </c>
    </row>
    <row r="279">
      <c r="A279" s="28">
        <v>269</v>
      </c>
      <c r="B279" s="26" t="inlineStr">
        <is>
          <t xml:space="preserve">Підставки (тумби)</t>
        </is>
      </c>
      <c r="C279" s="26" t="inlineStr">
        <is>
          <t xml:space="preserve">150 × 20 × 20</t>
        </is>
      </c>
      <c r="D279" s="24"/>
      <c r="E279" s="26" t="inlineStr">
        <is>
          <t xml:space="preserve">покостівка</t>
        </is>
      </c>
      <c r="F279" s="28" t="inlineStr">
        <is>
          <t xml:space="preserve">шт.</t>
        </is>
      </c>
      <c r="G279" s="29">
        <v>174</v>
      </c>
      <c r="H279" s="21"/>
      <c r="I279" s="31" t="str">
        <f>IF(N(H279)&gt;0,H279*G279,"")</f>
        <v/>
      </c>
      <c r="J279" t="str">
        <f>IF(N(H279)&gt;0,A279,"")</f>
        <v/>
      </c>
    </row>
    <row r="280">
      <c r="A280" s="28">
        <v>270</v>
      </c>
      <c r="B280" s="26" t="inlineStr">
        <is>
          <t xml:space="preserve">Підставки (тумби)</t>
        </is>
      </c>
      <c r="C280" s="26" t="inlineStr">
        <is>
          <t xml:space="preserve">150 × 20 × 20</t>
        </is>
      </c>
      <c r="D280" s="25"/>
      <c r="E280" s="26" t="inlineStr">
        <is>
          <t xml:space="preserve">лезники</t>
        </is>
      </c>
      <c r="F280" s="28" t="inlineStr">
        <is>
          <t xml:space="preserve">шт.</t>
        </is>
      </c>
      <c r="G280" s="29">
        <v>174</v>
      </c>
      <c r="H280" s="21"/>
      <c r="I280" s="31" t="str">
        <f>IF(N(H280)&gt;0,H280*G280,"")</f>
        <v/>
      </c>
      <c r="J280" t="str">
        <f>IF(N(H280)&gt;0,A280,"")</f>
        <v/>
      </c>
    </row>
    <row r="281">
      <c r="A281" s="18">
        <v>271</v>
      </c>
      <c r="B281" s="16" t="inlineStr">
        <is>
          <t xml:space="preserve">Підставки (тумби)</t>
        </is>
      </c>
      <c r="C281" s="16" t="inlineStr">
        <is>
          <t xml:space="preserve">150 × 25 × 20</t>
        </is>
      </c>
      <c r="D281" s="23"/>
      <c r="E281" s="16" t="inlineStr">
        <is>
          <t xml:space="preserve">габро</t>
        </is>
      </c>
      <c r="F281" s="18" t="inlineStr">
        <is>
          <t xml:space="preserve">шт.</t>
        </is>
      </c>
      <c r="G281" s="19">
        <v>225</v>
      </c>
      <c r="H281" s="21"/>
      <c r="I281" s="22" t="str">
        <f>IF(N(H281)&gt;0,H281*G281,"")</f>
        <v/>
      </c>
      <c r="J281" t="str">
        <f>IF(N(H281)&gt;0,A281,"")</f>
        <v/>
      </c>
    </row>
    <row r="282">
      <c r="A282" s="18">
        <v>272</v>
      </c>
      <c r="B282" s="16" t="inlineStr">
        <is>
          <t xml:space="preserve">Підставки (тумби)</t>
        </is>
      </c>
      <c r="C282" s="16" t="inlineStr">
        <is>
          <t xml:space="preserve">150 × 25 × 20</t>
        </is>
      </c>
      <c r="D282" s="24"/>
      <c r="E282" s="16" t="inlineStr">
        <is>
          <t xml:space="preserve">покостівка</t>
        </is>
      </c>
      <c r="F282" s="18" t="inlineStr">
        <is>
          <t xml:space="preserve">шт.</t>
        </is>
      </c>
      <c r="G282" s="19">
        <v>218</v>
      </c>
      <c r="H282" s="21"/>
      <c r="I282" s="22" t="str">
        <f>IF(N(H282)&gt;0,H282*G282,"")</f>
        <v/>
      </c>
      <c r="J282" t="str">
        <f>IF(N(H282)&gt;0,A282,"")</f>
        <v/>
      </c>
    </row>
    <row r="283">
      <c r="A283" s="18">
        <v>273</v>
      </c>
      <c r="B283" s="16" t="inlineStr">
        <is>
          <t xml:space="preserve">Підставки (тумби)</t>
        </is>
      </c>
      <c r="C283" s="16" t="inlineStr">
        <is>
          <t xml:space="preserve">150 × 25 × 20</t>
        </is>
      </c>
      <c r="D283" s="25"/>
      <c r="E283" s="16" t="inlineStr">
        <is>
          <t xml:space="preserve">лезники</t>
        </is>
      </c>
      <c r="F283" s="18" t="inlineStr">
        <is>
          <t xml:space="preserve">шт.</t>
        </is>
      </c>
      <c r="G283" s="19">
        <v>218</v>
      </c>
      <c r="H283" s="21"/>
      <c r="I283" s="22" t="str">
        <f>IF(N(H283)&gt;0,H283*G283,"")</f>
        <v/>
      </c>
      <c r="J283" t="str">
        <f>IF(N(H283)&gt;0,A283,"")</f>
        <v/>
      </c>
    </row>
    <row r="284">
      <c r="A284" s="28">
        <v>274</v>
      </c>
      <c r="B284" s="26" t="inlineStr">
        <is>
          <t xml:space="preserve">Надгробні плити</t>
        </is>
      </c>
      <c r="C284" s="26" t="inlineStr">
        <is>
          <t xml:space="preserve">80 × 40 × 5</t>
        </is>
      </c>
      <c r="D284" s="23"/>
      <c r="E284" s="26" t="inlineStr">
        <is>
          <t xml:space="preserve">габро</t>
        </is>
      </c>
      <c r="F284" s="28" t="inlineStr">
        <is>
          <t xml:space="preserve">шт.</t>
        </is>
      </c>
      <c r="G284" s="29">
        <v>48</v>
      </c>
      <c r="H284" s="21"/>
      <c r="I284" s="31" t="str">
        <f>IF(N(H284)&gt;0,H284*G284,"")</f>
        <v/>
      </c>
      <c r="J284" t="str">
        <f>IF(N(H284)&gt;0,A284,"")</f>
        <v/>
      </c>
    </row>
    <row r="285">
      <c r="A285" s="28">
        <v>275</v>
      </c>
      <c r="B285" s="26" t="inlineStr">
        <is>
          <t xml:space="preserve">Надгробні плити</t>
        </is>
      </c>
      <c r="C285" s="26" t="inlineStr">
        <is>
          <t xml:space="preserve">80 × 40 × 5</t>
        </is>
      </c>
      <c r="D285" s="24"/>
      <c r="E285" s="26" t="inlineStr">
        <is>
          <t xml:space="preserve">покостівка</t>
        </is>
      </c>
      <c r="F285" s="28" t="inlineStr">
        <is>
          <t xml:space="preserve">шт.</t>
        </is>
      </c>
      <c r="G285" s="29">
        <v>46</v>
      </c>
      <c r="H285" s="21"/>
      <c r="I285" s="31" t="str">
        <f>IF(N(H285)&gt;0,H285*G285,"")</f>
        <v/>
      </c>
      <c r="J285" t="str">
        <f>IF(N(H285)&gt;0,A285,"")</f>
        <v/>
      </c>
    </row>
    <row r="286">
      <c r="A286" s="28">
        <v>276</v>
      </c>
      <c r="B286" s="26" t="inlineStr">
        <is>
          <t xml:space="preserve">Надгробні плити</t>
        </is>
      </c>
      <c r="C286" s="26" t="inlineStr">
        <is>
          <t xml:space="preserve">80 × 40 × 5</t>
        </is>
      </c>
      <c r="D286" s="25"/>
      <c r="E286" s="26" t="inlineStr">
        <is>
          <t xml:space="preserve">лезники</t>
        </is>
      </c>
      <c r="F286" s="28" t="inlineStr">
        <is>
          <t xml:space="preserve">шт.</t>
        </is>
      </c>
      <c r="G286" s="29">
        <v>46</v>
      </c>
      <c r="H286" s="21"/>
      <c r="I286" s="31" t="str">
        <f>IF(N(H286)&gt;0,H286*G286,"")</f>
        <v/>
      </c>
      <c r="J286" t="str">
        <f>IF(N(H286)&gt;0,A286,"")</f>
        <v/>
      </c>
    </row>
    <row r="287">
      <c r="A287" s="18">
        <v>277</v>
      </c>
      <c r="B287" s="16" t="inlineStr">
        <is>
          <t xml:space="preserve">Надгробні плити</t>
        </is>
      </c>
      <c r="C287" s="16" t="inlineStr">
        <is>
          <t xml:space="preserve">90 × 40 × 5</t>
        </is>
      </c>
      <c r="D287" s="23"/>
      <c r="E287" s="16" t="inlineStr">
        <is>
          <t xml:space="preserve">габро</t>
        </is>
      </c>
      <c r="F287" s="18" t="inlineStr">
        <is>
          <t xml:space="preserve">шт.</t>
        </is>
      </c>
      <c r="G287" s="19">
        <v>54</v>
      </c>
      <c r="H287" s="21"/>
      <c r="I287" s="22" t="str">
        <f>IF(N(H287)&gt;0,H287*G287,"")</f>
        <v/>
      </c>
      <c r="J287" t="str">
        <f>IF(N(H287)&gt;0,A287,"")</f>
        <v/>
      </c>
    </row>
    <row r="288">
      <c r="A288" s="18">
        <v>278</v>
      </c>
      <c r="B288" s="16" t="inlineStr">
        <is>
          <t xml:space="preserve">Надгробні плити</t>
        </is>
      </c>
      <c r="C288" s="16" t="inlineStr">
        <is>
          <t xml:space="preserve">90 × 40 × 5</t>
        </is>
      </c>
      <c r="D288" s="24"/>
      <c r="E288" s="16" t="inlineStr">
        <is>
          <t xml:space="preserve">покостівка</t>
        </is>
      </c>
      <c r="F288" s="18" t="inlineStr">
        <is>
          <t xml:space="preserve">шт.</t>
        </is>
      </c>
      <c r="G288" s="19">
        <v>52</v>
      </c>
      <c r="H288" s="21"/>
      <c r="I288" s="22" t="str">
        <f>IF(N(H288)&gt;0,H288*G288,"")</f>
        <v/>
      </c>
      <c r="J288" t="str">
        <f>IF(N(H288)&gt;0,A288,"")</f>
        <v/>
      </c>
    </row>
    <row r="289">
      <c r="A289" s="18">
        <v>279</v>
      </c>
      <c r="B289" s="16" t="inlineStr">
        <is>
          <t xml:space="preserve">Надгробні плити</t>
        </is>
      </c>
      <c r="C289" s="16" t="inlineStr">
        <is>
          <t xml:space="preserve">90 × 40 × 5</t>
        </is>
      </c>
      <c r="D289" s="25"/>
      <c r="E289" s="16" t="inlineStr">
        <is>
          <t xml:space="preserve">лезники</t>
        </is>
      </c>
      <c r="F289" s="18" t="inlineStr">
        <is>
          <t xml:space="preserve">шт.</t>
        </is>
      </c>
      <c r="G289" s="19">
        <v>52</v>
      </c>
      <c r="H289" s="21"/>
      <c r="I289" s="22" t="str">
        <f>IF(N(H289)&gt;0,H289*G289,"")</f>
        <v/>
      </c>
      <c r="J289" t="str">
        <f>IF(N(H289)&gt;0,A289,"")</f>
        <v/>
      </c>
    </row>
    <row r="290">
      <c r="A290" s="28">
        <v>280</v>
      </c>
      <c r="B290" s="26" t="inlineStr">
        <is>
          <t xml:space="preserve">Надгробні плити</t>
        </is>
      </c>
      <c r="C290" s="26" t="inlineStr">
        <is>
          <t xml:space="preserve">90 × 45 × 5</t>
        </is>
      </c>
      <c r="D290" s="23"/>
      <c r="E290" s="26" t="inlineStr">
        <is>
          <t xml:space="preserve">габро</t>
        </is>
      </c>
      <c r="F290" s="28" t="inlineStr">
        <is>
          <t xml:space="preserve">шт.</t>
        </is>
      </c>
      <c r="G290" s="29">
        <v>61</v>
      </c>
      <c r="H290" s="21"/>
      <c r="I290" s="31" t="str">
        <f>IF(N(H290)&gt;0,H290*G290,"")</f>
        <v/>
      </c>
      <c r="J290" t="str">
        <f>IF(N(H290)&gt;0,A290,"")</f>
        <v/>
      </c>
    </row>
    <row r="291">
      <c r="A291" s="28">
        <v>281</v>
      </c>
      <c r="B291" s="26" t="inlineStr">
        <is>
          <t xml:space="preserve">Надгробні плити</t>
        </is>
      </c>
      <c r="C291" s="26" t="inlineStr">
        <is>
          <t xml:space="preserve">90 × 45 × 5</t>
        </is>
      </c>
      <c r="D291" s="24"/>
      <c r="E291" s="26" t="inlineStr">
        <is>
          <t xml:space="preserve">покостівка</t>
        </is>
      </c>
      <c r="F291" s="28" t="inlineStr">
        <is>
          <t xml:space="preserve">шт.</t>
        </is>
      </c>
      <c r="G291" s="29">
        <v>59</v>
      </c>
      <c r="H291" s="21"/>
      <c r="I291" s="31" t="str">
        <f>IF(N(H291)&gt;0,H291*G291,"")</f>
        <v/>
      </c>
      <c r="J291" t="str">
        <f>IF(N(H291)&gt;0,A291,"")</f>
        <v/>
      </c>
    </row>
    <row r="292">
      <c r="A292" s="28">
        <v>282</v>
      </c>
      <c r="B292" s="26" t="inlineStr">
        <is>
          <t xml:space="preserve">Надгробні плити</t>
        </is>
      </c>
      <c r="C292" s="26" t="inlineStr">
        <is>
          <t xml:space="preserve">90 × 45 × 5</t>
        </is>
      </c>
      <c r="D292" s="25"/>
      <c r="E292" s="26" t="inlineStr">
        <is>
          <t xml:space="preserve">лезники</t>
        </is>
      </c>
      <c r="F292" s="28" t="inlineStr">
        <is>
          <t xml:space="preserve">шт.</t>
        </is>
      </c>
      <c r="G292" s="29">
        <v>59</v>
      </c>
      <c r="H292" s="21"/>
      <c r="I292" s="31" t="str">
        <f>IF(N(H292)&gt;0,H292*G292,"")</f>
        <v/>
      </c>
      <c r="J292" t="str">
        <f>IF(N(H292)&gt;0,A292,"")</f>
        <v/>
      </c>
    </row>
    <row r="293">
      <c r="A293" s="18">
        <v>283</v>
      </c>
      <c r="B293" s="16" t="inlineStr">
        <is>
          <t xml:space="preserve">Надгробні плити</t>
        </is>
      </c>
      <c r="C293" s="16" t="inlineStr">
        <is>
          <t xml:space="preserve">100 × 45 × 5</t>
        </is>
      </c>
      <c r="D293" s="23"/>
      <c r="E293" s="16" t="inlineStr">
        <is>
          <t xml:space="preserve">габро</t>
        </is>
      </c>
      <c r="F293" s="18" t="inlineStr">
        <is>
          <t xml:space="preserve">шт.</t>
        </is>
      </c>
      <c r="G293" s="19">
        <v>68</v>
      </c>
      <c r="H293" s="21"/>
      <c r="I293" s="22" t="str">
        <f>IF(N(H293)&gt;0,H293*G293,"")</f>
        <v/>
      </c>
      <c r="J293" t="str">
        <f>IF(N(H293)&gt;0,A293,"")</f>
        <v/>
      </c>
    </row>
    <row r="294">
      <c r="A294" s="18">
        <v>284</v>
      </c>
      <c r="B294" s="16" t="inlineStr">
        <is>
          <t xml:space="preserve">Надгробні плити</t>
        </is>
      </c>
      <c r="C294" s="16" t="inlineStr">
        <is>
          <t xml:space="preserve">100 × 45 × 5</t>
        </is>
      </c>
      <c r="D294" s="24"/>
      <c r="E294" s="16" t="inlineStr">
        <is>
          <t xml:space="preserve">покостівка</t>
        </is>
      </c>
      <c r="F294" s="18" t="inlineStr">
        <is>
          <t xml:space="preserve">шт.</t>
        </is>
      </c>
      <c r="G294" s="19">
        <v>65</v>
      </c>
      <c r="H294" s="21"/>
      <c r="I294" s="22" t="str">
        <f>IF(N(H294)&gt;0,H294*G294,"")</f>
        <v/>
      </c>
      <c r="J294" t="str">
        <f>IF(N(H294)&gt;0,A294,"")</f>
        <v/>
      </c>
    </row>
    <row r="295">
      <c r="A295" s="18">
        <v>285</v>
      </c>
      <c r="B295" s="16" t="inlineStr">
        <is>
          <t xml:space="preserve">Надгробні плити</t>
        </is>
      </c>
      <c r="C295" s="16" t="inlineStr">
        <is>
          <t xml:space="preserve">100 × 45 × 5</t>
        </is>
      </c>
      <c r="D295" s="25"/>
      <c r="E295" s="16" t="inlineStr">
        <is>
          <t xml:space="preserve">лезники</t>
        </is>
      </c>
      <c r="F295" s="18" t="inlineStr">
        <is>
          <t xml:space="preserve">шт.</t>
        </is>
      </c>
      <c r="G295" s="19">
        <v>65</v>
      </c>
      <c r="H295" s="21"/>
      <c r="I295" s="22" t="str">
        <f>IF(N(H295)&gt;0,H295*G295,"")</f>
        <v/>
      </c>
      <c r="J295" t="str">
        <f>IF(N(H295)&gt;0,A295,"")</f>
        <v/>
      </c>
    </row>
    <row r="296">
      <c r="A296" s="28">
        <v>286</v>
      </c>
      <c r="B296" s="26" t="inlineStr">
        <is>
          <t xml:space="preserve">Надгробні плити</t>
        </is>
      </c>
      <c r="C296" s="26" t="inlineStr">
        <is>
          <t xml:space="preserve">100 × 50 × 5</t>
        </is>
      </c>
      <c r="D296" s="23"/>
      <c r="E296" s="26" t="inlineStr">
        <is>
          <t xml:space="preserve">габро</t>
        </is>
      </c>
      <c r="F296" s="28" t="inlineStr">
        <is>
          <t xml:space="preserve">шт.</t>
        </is>
      </c>
      <c r="G296" s="29">
        <v>75</v>
      </c>
      <c r="H296" s="21"/>
      <c r="I296" s="31" t="str">
        <f>IF(N(H296)&gt;0,H296*G296,"")</f>
        <v/>
      </c>
      <c r="J296" t="str">
        <f>IF(N(H296)&gt;0,A296,"")</f>
        <v/>
      </c>
    </row>
    <row r="297">
      <c r="A297" s="28">
        <v>287</v>
      </c>
      <c r="B297" s="26" t="inlineStr">
        <is>
          <t xml:space="preserve">Надгробні плити</t>
        </is>
      </c>
      <c r="C297" s="26" t="inlineStr">
        <is>
          <t xml:space="preserve">100 × 50 × 5</t>
        </is>
      </c>
      <c r="D297" s="24"/>
      <c r="E297" s="26" t="inlineStr">
        <is>
          <t xml:space="preserve">покостівка</t>
        </is>
      </c>
      <c r="F297" s="28" t="inlineStr">
        <is>
          <t xml:space="preserve">шт.</t>
        </is>
      </c>
      <c r="G297" s="29">
        <v>73</v>
      </c>
      <c r="H297" s="21"/>
      <c r="I297" s="31" t="str">
        <f>IF(N(H297)&gt;0,H297*G297,"")</f>
        <v/>
      </c>
      <c r="J297" t="str">
        <f>IF(N(H297)&gt;0,A297,"")</f>
        <v/>
      </c>
    </row>
    <row r="298">
      <c r="A298" s="28">
        <v>288</v>
      </c>
      <c r="B298" s="26" t="inlineStr">
        <is>
          <t xml:space="preserve">Надгробні плити</t>
        </is>
      </c>
      <c r="C298" s="26" t="inlineStr">
        <is>
          <t xml:space="preserve">100 × 50 × 5</t>
        </is>
      </c>
      <c r="D298" s="25"/>
      <c r="E298" s="26" t="inlineStr">
        <is>
          <t xml:space="preserve">лезники</t>
        </is>
      </c>
      <c r="F298" s="28" t="inlineStr">
        <is>
          <t xml:space="preserve">шт.</t>
        </is>
      </c>
      <c r="G298" s="29">
        <v>73</v>
      </c>
      <c r="H298" s="21"/>
      <c r="I298" s="31" t="str">
        <f>IF(N(H298)&gt;0,H298*G298,"")</f>
        <v/>
      </c>
      <c r="J298" t="str">
        <f>IF(N(H298)&gt;0,A298,"")</f>
        <v/>
      </c>
    </row>
    <row r="299">
      <c r="A299" s="18">
        <v>289</v>
      </c>
      <c r="B299" s="16" t="inlineStr">
        <is>
          <t xml:space="preserve">Надгробні плити</t>
        </is>
      </c>
      <c r="C299" s="16" t="inlineStr">
        <is>
          <t xml:space="preserve">110 × 50 × 5</t>
        </is>
      </c>
      <c r="D299" s="23"/>
      <c r="E299" s="16" t="inlineStr">
        <is>
          <t xml:space="preserve">габро</t>
        </is>
      </c>
      <c r="F299" s="18" t="inlineStr">
        <is>
          <t xml:space="preserve">шт.</t>
        </is>
      </c>
      <c r="G299" s="19">
        <v>83</v>
      </c>
      <c r="H299" s="21"/>
      <c r="I299" s="22" t="str">
        <f>IF(N(H299)&gt;0,H299*G299,"")</f>
        <v/>
      </c>
      <c r="J299" t="str">
        <f>IF(N(H299)&gt;0,A299,"")</f>
        <v/>
      </c>
    </row>
    <row r="300">
      <c r="A300" s="18">
        <v>290</v>
      </c>
      <c r="B300" s="16" t="inlineStr">
        <is>
          <t xml:space="preserve">Надгробні плити</t>
        </is>
      </c>
      <c r="C300" s="16" t="inlineStr">
        <is>
          <t xml:space="preserve">110 × 50 × 5</t>
        </is>
      </c>
      <c r="D300" s="24"/>
      <c r="E300" s="16" t="inlineStr">
        <is>
          <t xml:space="preserve">покостівка</t>
        </is>
      </c>
      <c r="F300" s="18" t="inlineStr">
        <is>
          <t xml:space="preserve">шт.</t>
        </is>
      </c>
      <c r="G300" s="19">
        <v>80</v>
      </c>
      <c r="H300" s="21"/>
      <c r="I300" s="22" t="str">
        <f>IF(N(H300)&gt;0,H300*G300,"")</f>
        <v/>
      </c>
      <c r="J300" t="str">
        <f>IF(N(H300)&gt;0,A300,"")</f>
        <v/>
      </c>
    </row>
    <row r="301">
      <c r="A301" s="18">
        <v>291</v>
      </c>
      <c r="B301" s="16" t="inlineStr">
        <is>
          <t xml:space="preserve">Надгробні плити</t>
        </is>
      </c>
      <c r="C301" s="16" t="inlineStr">
        <is>
          <t xml:space="preserve">110 × 50 × 5</t>
        </is>
      </c>
      <c r="D301" s="25"/>
      <c r="E301" s="16" t="inlineStr">
        <is>
          <t xml:space="preserve">лезники</t>
        </is>
      </c>
      <c r="F301" s="18" t="inlineStr">
        <is>
          <t xml:space="preserve">шт.</t>
        </is>
      </c>
      <c r="G301" s="19">
        <v>80</v>
      </c>
      <c r="H301" s="21"/>
      <c r="I301" s="22" t="str">
        <f>IF(N(H301)&gt;0,H301*G301,"")</f>
        <v/>
      </c>
      <c r="J301" t="str">
        <f>IF(N(H301)&gt;0,A301,"")</f>
        <v/>
      </c>
    </row>
    <row r="302">
      <c r="A302" s="28">
        <v>292</v>
      </c>
      <c r="B302" s="26" t="inlineStr">
        <is>
          <t xml:space="preserve">Надгробні плити</t>
        </is>
      </c>
      <c r="C302" s="26" t="inlineStr">
        <is>
          <t xml:space="preserve">120 × 50 × 5</t>
        </is>
      </c>
      <c r="D302" s="23"/>
      <c r="E302" s="26" t="inlineStr">
        <is>
          <t xml:space="preserve">габро</t>
        </is>
      </c>
      <c r="F302" s="28" t="inlineStr">
        <is>
          <t xml:space="preserve">шт.</t>
        </is>
      </c>
      <c r="G302" s="29">
        <v>90</v>
      </c>
      <c r="H302" s="21"/>
      <c r="I302" s="31" t="str">
        <f>IF(N(H302)&gt;0,H302*G302,"")</f>
        <v/>
      </c>
      <c r="J302" t="str">
        <f>IF(N(H302)&gt;0,A302,"")</f>
        <v/>
      </c>
    </row>
    <row r="303">
      <c r="A303" s="28">
        <v>293</v>
      </c>
      <c r="B303" s="26" t="inlineStr">
        <is>
          <t xml:space="preserve">Надгробні плити</t>
        </is>
      </c>
      <c r="C303" s="26" t="inlineStr">
        <is>
          <t xml:space="preserve">120 × 50 × 5</t>
        </is>
      </c>
      <c r="D303" s="24"/>
      <c r="E303" s="26" t="inlineStr">
        <is>
          <t xml:space="preserve">покостівка</t>
        </is>
      </c>
      <c r="F303" s="28" t="inlineStr">
        <is>
          <t xml:space="preserve">шт.</t>
        </is>
      </c>
      <c r="G303" s="29">
        <v>87</v>
      </c>
      <c r="H303" s="21"/>
      <c r="I303" s="31" t="str">
        <f>IF(N(H303)&gt;0,H303*G303,"")</f>
        <v/>
      </c>
      <c r="J303" t="str">
        <f>IF(N(H303)&gt;0,A303,"")</f>
        <v/>
      </c>
    </row>
    <row r="304">
      <c r="A304" s="28">
        <v>294</v>
      </c>
      <c r="B304" s="26" t="inlineStr">
        <is>
          <t xml:space="preserve">Надгробні плити</t>
        </is>
      </c>
      <c r="C304" s="26" t="inlineStr">
        <is>
          <t xml:space="preserve">120 × 50 × 5</t>
        </is>
      </c>
      <c r="D304" s="25"/>
      <c r="E304" s="26" t="inlineStr">
        <is>
          <t xml:space="preserve">лезники</t>
        </is>
      </c>
      <c r="F304" s="28" t="inlineStr">
        <is>
          <t xml:space="preserve">шт.</t>
        </is>
      </c>
      <c r="G304" s="29">
        <v>87</v>
      </c>
      <c r="H304" s="21"/>
      <c r="I304" s="31" t="str">
        <f>IF(N(H304)&gt;0,H304*G304,"")</f>
        <v/>
      </c>
      <c r="J304" t="str">
        <f>IF(N(H304)&gt;0,A304,"")</f>
        <v/>
      </c>
    </row>
    <row r="305">
      <c r="A305" s="18">
        <v>295</v>
      </c>
      <c r="B305" s="16" t="inlineStr">
        <is>
          <t xml:space="preserve">Надгробні плити</t>
        </is>
      </c>
      <c r="C305" s="16" t="inlineStr">
        <is>
          <t xml:space="preserve">120 × 60 × 5</t>
        </is>
      </c>
      <c r="D305" s="23"/>
      <c r="E305" s="16" t="inlineStr">
        <is>
          <t xml:space="preserve">габро</t>
        </is>
      </c>
      <c r="F305" s="18" t="inlineStr">
        <is>
          <t xml:space="preserve">шт.</t>
        </is>
      </c>
      <c r="G305" s="19">
        <v>108</v>
      </c>
      <c r="H305" s="21"/>
      <c r="I305" s="22" t="str">
        <f>IF(N(H305)&gt;0,H305*G305,"")</f>
        <v/>
      </c>
      <c r="J305" t="str">
        <f>IF(N(H305)&gt;0,A305,"")</f>
        <v/>
      </c>
    </row>
    <row r="306">
      <c r="A306" s="18">
        <v>296</v>
      </c>
      <c r="B306" s="16" t="inlineStr">
        <is>
          <t xml:space="preserve">Надгробні плити</t>
        </is>
      </c>
      <c r="C306" s="16" t="inlineStr">
        <is>
          <t xml:space="preserve">120 × 60 × 5</t>
        </is>
      </c>
      <c r="D306" s="24"/>
      <c r="E306" s="16" t="inlineStr">
        <is>
          <t xml:space="preserve">покостівка</t>
        </is>
      </c>
      <c r="F306" s="18" t="inlineStr">
        <is>
          <t xml:space="preserve">шт.</t>
        </is>
      </c>
      <c r="G306" s="19">
        <v>104</v>
      </c>
      <c r="H306" s="21"/>
      <c r="I306" s="22" t="str">
        <f>IF(N(H306)&gt;0,H306*G306,"")</f>
        <v/>
      </c>
      <c r="J306" t="str">
        <f>IF(N(H306)&gt;0,A306,"")</f>
        <v/>
      </c>
    </row>
    <row r="307">
      <c r="A307" s="18">
        <v>297</v>
      </c>
      <c r="B307" s="16" t="inlineStr">
        <is>
          <t xml:space="preserve">Надгробні плити</t>
        </is>
      </c>
      <c r="C307" s="16" t="inlineStr">
        <is>
          <t xml:space="preserve">120 × 60 × 5</t>
        </is>
      </c>
      <c r="D307" s="25"/>
      <c r="E307" s="16" t="inlineStr">
        <is>
          <t xml:space="preserve">лезники</t>
        </is>
      </c>
      <c r="F307" s="18" t="inlineStr">
        <is>
          <t xml:space="preserve">шт.</t>
        </is>
      </c>
      <c r="G307" s="19">
        <v>104</v>
      </c>
      <c r="H307" s="21"/>
      <c r="I307" s="22" t="str">
        <f>IF(N(H307)&gt;0,H307*G307,"")</f>
        <v/>
      </c>
      <c r="J307" t="str">
        <f>IF(N(H307)&gt;0,A307,"")</f>
        <v/>
      </c>
    </row>
    <row r="308">
      <c r="A308" s="28">
        <v>298</v>
      </c>
      <c r="B308" s="26" t="inlineStr">
        <is>
          <t xml:space="preserve">Надгробні плити</t>
        </is>
      </c>
      <c r="C308" s="26" t="inlineStr">
        <is>
          <t xml:space="preserve">130 × 60 × 5</t>
        </is>
      </c>
      <c r="D308" s="23"/>
      <c r="E308" s="26" t="inlineStr">
        <is>
          <t xml:space="preserve">габро</t>
        </is>
      </c>
      <c r="F308" s="28" t="inlineStr">
        <is>
          <t xml:space="preserve">шт.</t>
        </is>
      </c>
      <c r="G308" s="29">
        <v>117</v>
      </c>
      <c r="H308" s="21"/>
      <c r="I308" s="31" t="str">
        <f>IF(N(H308)&gt;0,H308*G308,"")</f>
        <v/>
      </c>
      <c r="J308" t="str">
        <f>IF(N(H308)&gt;0,A308,"")</f>
        <v/>
      </c>
    </row>
    <row r="309">
      <c r="A309" s="28">
        <v>299</v>
      </c>
      <c r="B309" s="26" t="inlineStr">
        <is>
          <t xml:space="preserve">Надгробні плити</t>
        </is>
      </c>
      <c r="C309" s="26" t="inlineStr">
        <is>
          <t xml:space="preserve">130 × 60 × 5</t>
        </is>
      </c>
      <c r="D309" s="24"/>
      <c r="E309" s="26" t="inlineStr">
        <is>
          <t xml:space="preserve">покостівка</t>
        </is>
      </c>
      <c r="F309" s="28" t="inlineStr">
        <is>
          <t xml:space="preserve">шт.</t>
        </is>
      </c>
      <c r="G309" s="29">
        <v>113</v>
      </c>
      <c r="H309" s="21"/>
      <c r="I309" s="31" t="str">
        <f>IF(N(H309)&gt;0,H309*G309,"")</f>
        <v/>
      </c>
      <c r="J309" t="str">
        <f>IF(N(H309)&gt;0,A309,"")</f>
        <v/>
      </c>
    </row>
    <row r="310">
      <c r="A310" s="28">
        <v>300</v>
      </c>
      <c r="B310" s="26" t="inlineStr">
        <is>
          <t xml:space="preserve">Надгробні плити</t>
        </is>
      </c>
      <c r="C310" s="26" t="inlineStr">
        <is>
          <t xml:space="preserve">130 × 60 × 5</t>
        </is>
      </c>
      <c r="D310" s="25"/>
      <c r="E310" s="26" t="inlineStr">
        <is>
          <t xml:space="preserve">лезники</t>
        </is>
      </c>
      <c r="F310" s="28" t="inlineStr">
        <is>
          <t xml:space="preserve">шт.</t>
        </is>
      </c>
      <c r="G310" s="29">
        <v>113</v>
      </c>
      <c r="H310" s="21"/>
      <c r="I310" s="31" t="str">
        <f>IF(N(H310)&gt;0,H310*G310,"")</f>
        <v/>
      </c>
      <c r="J310" t="str">
        <f>IF(N(H310)&gt;0,A310,"")</f>
        <v/>
      </c>
    </row>
    <row r="311">
      <c r="A311" s="18">
        <v>301</v>
      </c>
      <c r="B311" s="16" t="inlineStr">
        <is>
          <t xml:space="preserve">Надгробні плити</t>
        </is>
      </c>
      <c r="C311" s="16" t="inlineStr">
        <is>
          <t xml:space="preserve">140 × 70 × 5</t>
        </is>
      </c>
      <c r="D311" s="23"/>
      <c r="E311" s="16" t="inlineStr">
        <is>
          <t xml:space="preserve">габро</t>
        </is>
      </c>
      <c r="F311" s="18" t="inlineStr">
        <is>
          <t xml:space="preserve">шт.</t>
        </is>
      </c>
      <c r="G311" s="19">
        <v>147</v>
      </c>
      <c r="H311" s="21"/>
      <c r="I311" s="22" t="str">
        <f>IF(N(H311)&gt;0,H311*G311,"")</f>
        <v/>
      </c>
      <c r="J311" t="str">
        <f>IF(N(H311)&gt;0,A311,"")</f>
        <v/>
      </c>
    </row>
    <row r="312">
      <c r="A312" s="18">
        <v>302</v>
      </c>
      <c r="B312" s="16" t="inlineStr">
        <is>
          <t xml:space="preserve">Надгробні плити</t>
        </is>
      </c>
      <c r="C312" s="16" t="inlineStr">
        <is>
          <t xml:space="preserve">140 × 70 × 5</t>
        </is>
      </c>
      <c r="D312" s="24"/>
      <c r="E312" s="16" t="inlineStr">
        <is>
          <t xml:space="preserve">покостівка</t>
        </is>
      </c>
      <c r="F312" s="18" t="inlineStr">
        <is>
          <t xml:space="preserve">шт.</t>
        </is>
      </c>
      <c r="G312" s="19">
        <v>142</v>
      </c>
      <c r="H312" s="21"/>
      <c r="I312" s="22" t="str">
        <f>IF(N(H312)&gt;0,H312*G312,"")</f>
        <v/>
      </c>
      <c r="J312" t="str">
        <f>IF(N(H312)&gt;0,A312,"")</f>
        <v/>
      </c>
    </row>
    <row r="313">
      <c r="A313" s="18">
        <v>303</v>
      </c>
      <c r="B313" s="16" t="inlineStr">
        <is>
          <t xml:space="preserve">Надгробні плити</t>
        </is>
      </c>
      <c r="C313" s="16" t="inlineStr">
        <is>
          <t xml:space="preserve">140 × 70 × 5</t>
        </is>
      </c>
      <c r="D313" s="25"/>
      <c r="E313" s="16" t="inlineStr">
        <is>
          <t xml:space="preserve">лезники</t>
        </is>
      </c>
      <c r="F313" s="18" t="inlineStr">
        <is>
          <t xml:space="preserve">шт.</t>
        </is>
      </c>
      <c r="G313" s="19">
        <v>142</v>
      </c>
      <c r="H313" s="21"/>
      <c r="I313" s="22" t="str">
        <f>IF(N(H313)&gt;0,H313*G313,"")</f>
        <v/>
      </c>
      <c r="J313" t="str">
        <f>IF(N(H313)&gt;0,A313,"")</f>
        <v/>
      </c>
    </row>
    <row r="314">
      <c r="A314" s="28">
        <v>304</v>
      </c>
      <c r="B314" s="26" t="inlineStr">
        <is>
          <t xml:space="preserve">Надгробні плити</t>
        </is>
      </c>
      <c r="C314" s="26" t="inlineStr">
        <is>
          <t xml:space="preserve">150 × 70 × 5</t>
        </is>
      </c>
      <c r="D314" s="23"/>
      <c r="E314" s="26" t="inlineStr">
        <is>
          <t xml:space="preserve">габро</t>
        </is>
      </c>
      <c r="F314" s="28" t="inlineStr">
        <is>
          <t xml:space="preserve">шт.</t>
        </is>
      </c>
      <c r="G314" s="29">
        <v>158</v>
      </c>
      <c r="H314" s="21"/>
      <c r="I314" s="31" t="str">
        <f>IF(N(H314)&gt;0,H314*G314,"")</f>
        <v/>
      </c>
      <c r="J314" t="str">
        <f>IF(N(H314)&gt;0,A314,"")</f>
        <v/>
      </c>
    </row>
    <row r="315">
      <c r="A315" s="28">
        <v>305</v>
      </c>
      <c r="B315" s="26" t="inlineStr">
        <is>
          <t xml:space="preserve">Надгробні плити</t>
        </is>
      </c>
      <c r="C315" s="26" t="inlineStr">
        <is>
          <t xml:space="preserve">150 × 70 × 5</t>
        </is>
      </c>
      <c r="D315" s="24"/>
      <c r="E315" s="26" t="inlineStr">
        <is>
          <t xml:space="preserve">покостівка</t>
        </is>
      </c>
      <c r="F315" s="28" t="inlineStr">
        <is>
          <t xml:space="preserve">шт.</t>
        </is>
      </c>
      <c r="G315" s="29">
        <v>152</v>
      </c>
      <c r="H315" s="21"/>
      <c r="I315" s="31" t="str">
        <f>IF(N(H315)&gt;0,H315*G315,"")</f>
        <v/>
      </c>
      <c r="J315" t="str">
        <f>IF(N(H315)&gt;0,A315,"")</f>
        <v/>
      </c>
    </row>
    <row r="316">
      <c r="A316" s="28">
        <v>306</v>
      </c>
      <c r="B316" s="26" t="inlineStr">
        <is>
          <t xml:space="preserve">Надгробні плити</t>
        </is>
      </c>
      <c r="C316" s="26" t="inlineStr">
        <is>
          <t xml:space="preserve">150 × 70 × 5</t>
        </is>
      </c>
      <c r="D316" s="25"/>
      <c r="E316" s="26" t="inlineStr">
        <is>
          <t xml:space="preserve">лезники</t>
        </is>
      </c>
      <c r="F316" s="28" t="inlineStr">
        <is>
          <t xml:space="preserve">шт.</t>
        </is>
      </c>
      <c r="G316" s="29">
        <v>152</v>
      </c>
      <c r="H316" s="21"/>
      <c r="I316" s="31" t="str">
        <f>IF(N(H316)&gt;0,H316*G316,"")</f>
        <v/>
      </c>
      <c r="J316" t="str">
        <f>IF(N(H316)&gt;0,A316,"")</f>
        <v/>
      </c>
    </row>
    <row r="317">
      <c r="A317" s="18">
        <v>307</v>
      </c>
      <c r="B317" s="16" t="inlineStr">
        <is>
          <t xml:space="preserve">Надгробні плити</t>
        </is>
      </c>
      <c r="C317" s="16" t="inlineStr">
        <is>
          <t xml:space="preserve">160 × 80 × 5</t>
        </is>
      </c>
      <c r="D317" s="23"/>
      <c r="E317" s="16" t="inlineStr">
        <is>
          <t xml:space="preserve">габро</t>
        </is>
      </c>
      <c r="F317" s="18" t="inlineStr">
        <is>
          <t xml:space="preserve">шт.</t>
        </is>
      </c>
      <c r="G317" s="19">
        <v>192</v>
      </c>
      <c r="H317" s="21"/>
      <c r="I317" s="22" t="str">
        <f>IF(N(H317)&gt;0,H317*G317,"")</f>
        <v/>
      </c>
      <c r="J317" t="str">
        <f>IF(N(H317)&gt;0,A317,"")</f>
        <v/>
      </c>
    </row>
    <row r="318">
      <c r="A318" s="18">
        <v>308</v>
      </c>
      <c r="B318" s="16" t="inlineStr">
        <is>
          <t xml:space="preserve">Надгробні плити</t>
        </is>
      </c>
      <c r="C318" s="16" t="inlineStr">
        <is>
          <t xml:space="preserve">160 × 80 × 5</t>
        </is>
      </c>
      <c r="D318" s="24"/>
      <c r="E318" s="16" t="inlineStr">
        <is>
          <t xml:space="preserve">покостівка</t>
        </is>
      </c>
      <c r="F318" s="18" t="inlineStr">
        <is>
          <t xml:space="preserve">шт.</t>
        </is>
      </c>
      <c r="G318" s="19">
        <v>186</v>
      </c>
      <c r="H318" s="21"/>
      <c r="I318" s="22" t="str">
        <f>IF(N(H318)&gt;0,H318*G318,"")</f>
        <v/>
      </c>
      <c r="J318" t="str">
        <f>IF(N(H318)&gt;0,A318,"")</f>
        <v/>
      </c>
    </row>
    <row r="319">
      <c r="A319" s="18">
        <v>309</v>
      </c>
      <c r="B319" s="16" t="inlineStr">
        <is>
          <t xml:space="preserve">Надгробні плити</t>
        </is>
      </c>
      <c r="C319" s="16" t="inlineStr">
        <is>
          <t xml:space="preserve">160 × 80 × 5</t>
        </is>
      </c>
      <c r="D319" s="25"/>
      <c r="E319" s="16" t="inlineStr">
        <is>
          <t xml:space="preserve">лезники</t>
        </is>
      </c>
      <c r="F319" s="18" t="inlineStr">
        <is>
          <t xml:space="preserve">шт.</t>
        </is>
      </c>
      <c r="G319" s="19">
        <v>186</v>
      </c>
      <c r="H319" s="21"/>
      <c r="I319" s="22" t="str">
        <f>IF(N(H319)&gt;0,H319*G319,"")</f>
        <v/>
      </c>
      <c r="J319" t="str">
        <f>IF(N(H319)&gt;0,A319,"")</f>
        <v/>
      </c>
    </row>
    <row r="320">
      <c r="A320" s="28">
        <v>310</v>
      </c>
      <c r="B320" s="26" t="inlineStr">
        <is>
          <t xml:space="preserve">Надгробні плити</t>
        </is>
      </c>
      <c r="C320" s="26" t="inlineStr">
        <is>
          <t xml:space="preserve">180 × 90 × 5</t>
        </is>
      </c>
      <c r="D320" s="23"/>
      <c r="E320" s="26" t="inlineStr">
        <is>
          <t xml:space="preserve">габро</t>
        </is>
      </c>
      <c r="F320" s="28" t="inlineStr">
        <is>
          <t xml:space="preserve">шт.</t>
        </is>
      </c>
      <c r="G320" s="29">
        <v>243</v>
      </c>
      <c r="H320" s="21"/>
      <c r="I320" s="31" t="str">
        <f>IF(N(H320)&gt;0,H320*G320,"")</f>
        <v/>
      </c>
      <c r="J320" t="str">
        <f>IF(N(H320)&gt;0,A320,"")</f>
        <v/>
      </c>
    </row>
    <row r="321">
      <c r="A321" s="28">
        <v>311</v>
      </c>
      <c r="B321" s="26" t="inlineStr">
        <is>
          <t xml:space="preserve">Надгробні плити</t>
        </is>
      </c>
      <c r="C321" s="26" t="inlineStr">
        <is>
          <t xml:space="preserve">180 × 90 × 5</t>
        </is>
      </c>
      <c r="D321" s="24"/>
      <c r="E321" s="26" t="inlineStr">
        <is>
          <t xml:space="preserve">покостівка</t>
        </is>
      </c>
      <c r="F321" s="28" t="inlineStr">
        <is>
          <t xml:space="preserve">шт.</t>
        </is>
      </c>
      <c r="G321" s="29">
        <v>235</v>
      </c>
      <c r="H321" s="21"/>
      <c r="I321" s="31" t="str">
        <f>IF(N(H321)&gt;0,H321*G321,"")</f>
        <v/>
      </c>
      <c r="J321" t="str">
        <f>IF(N(H321)&gt;0,A321,"")</f>
        <v/>
      </c>
    </row>
    <row r="322">
      <c r="A322" s="28">
        <v>312</v>
      </c>
      <c r="B322" s="26" t="inlineStr">
        <is>
          <t xml:space="preserve">Надгробні плити</t>
        </is>
      </c>
      <c r="C322" s="26" t="inlineStr">
        <is>
          <t xml:space="preserve">180 × 90 × 5</t>
        </is>
      </c>
      <c r="D322" s="25"/>
      <c r="E322" s="26" t="inlineStr">
        <is>
          <t xml:space="preserve">лезники</t>
        </is>
      </c>
      <c r="F322" s="28" t="inlineStr">
        <is>
          <t xml:space="preserve">шт.</t>
        </is>
      </c>
      <c r="G322" s="29">
        <v>235</v>
      </c>
      <c r="H322" s="21"/>
      <c r="I322" s="31" t="str">
        <f>IF(N(H322)&gt;0,H322*G322,"")</f>
        <v/>
      </c>
      <c r="J322" t="str">
        <f>IF(N(H322)&gt;0,A322,"")</f>
        <v/>
      </c>
    </row>
    <row r="323">
      <c r="A323" s="18">
        <v>313</v>
      </c>
      <c r="B323" s="16" t="inlineStr">
        <is>
          <t xml:space="preserve">Квітники</t>
        </is>
      </c>
      <c r="C323" s="16" t="inlineStr">
        <is>
          <t xml:space="preserve">2 × 80 + 50, переріз 10 × 8</t>
        </is>
      </c>
      <c r="D323" s="23"/>
      <c r="E323" s="16" t="inlineStr">
        <is>
          <t xml:space="preserve">габро</t>
        </is>
      </c>
      <c r="F323" s="18" t="inlineStr">
        <is>
          <t xml:space="preserve">компл.</t>
        </is>
      </c>
      <c r="G323" s="19">
        <v>50</v>
      </c>
      <c r="H323" s="21"/>
      <c r="I323" s="22" t="str">
        <f>IF(N(H323)&gt;0,H323*G323,"")</f>
        <v/>
      </c>
      <c r="J323" t="str">
        <f>IF(N(H323)&gt;0,A323,"")</f>
        <v/>
      </c>
    </row>
    <row r="324">
      <c r="A324" s="18">
        <v>314</v>
      </c>
      <c r="B324" s="16" t="inlineStr">
        <is>
          <t xml:space="preserve">Квітники</t>
        </is>
      </c>
      <c r="C324" s="16" t="inlineStr">
        <is>
          <t xml:space="preserve">2 × 80 + 50, переріз 10 × 8</t>
        </is>
      </c>
      <c r="D324" s="24"/>
      <c r="E324" s="16" t="inlineStr">
        <is>
          <t xml:space="preserve">покостівка</t>
        </is>
      </c>
      <c r="F324" s="18" t="inlineStr">
        <is>
          <t xml:space="preserve">компл.</t>
        </is>
      </c>
      <c r="G324" s="19">
        <v>49</v>
      </c>
      <c r="H324" s="21"/>
      <c r="I324" s="22" t="str">
        <f>IF(N(H324)&gt;0,H324*G324,"")</f>
        <v/>
      </c>
      <c r="J324" t="str">
        <f>IF(N(H324)&gt;0,A324,"")</f>
        <v/>
      </c>
    </row>
    <row r="325">
      <c r="A325" s="18">
        <v>315</v>
      </c>
      <c r="B325" s="16" t="inlineStr">
        <is>
          <t xml:space="preserve">Квітники</t>
        </is>
      </c>
      <c r="C325" s="16" t="inlineStr">
        <is>
          <t xml:space="preserve">2 × 80 + 50, переріз 10 × 8</t>
        </is>
      </c>
      <c r="D325" s="25"/>
      <c r="E325" s="16" t="inlineStr">
        <is>
          <t xml:space="preserve">лезники</t>
        </is>
      </c>
      <c r="F325" s="18" t="inlineStr">
        <is>
          <t xml:space="preserve">компл.</t>
        </is>
      </c>
      <c r="G325" s="19">
        <v>49</v>
      </c>
      <c r="H325" s="21"/>
      <c r="I325" s="22" t="str">
        <f>IF(N(H325)&gt;0,H325*G325,"")</f>
        <v/>
      </c>
      <c r="J325" t="str">
        <f>IF(N(H325)&gt;0,A325,"")</f>
        <v/>
      </c>
    </row>
    <row r="326">
      <c r="A326" s="28">
        <v>316</v>
      </c>
      <c r="B326" s="26" t="inlineStr">
        <is>
          <t xml:space="preserve">Квітники</t>
        </is>
      </c>
      <c r="C326" s="26" t="inlineStr">
        <is>
          <t xml:space="preserve">2 × 90 + 55, переріз 10 × 8</t>
        </is>
      </c>
      <c r="D326" s="23"/>
      <c r="E326" s="26" t="inlineStr">
        <is>
          <t xml:space="preserve">габро</t>
        </is>
      </c>
      <c r="F326" s="28" t="inlineStr">
        <is>
          <t xml:space="preserve">компл.</t>
        </is>
      </c>
      <c r="G326" s="29">
        <v>56</v>
      </c>
      <c r="H326" s="21"/>
      <c r="I326" s="31" t="str">
        <f>IF(N(H326)&gt;0,H326*G326,"")</f>
        <v/>
      </c>
      <c r="J326" t="str">
        <f>IF(N(H326)&gt;0,A326,"")</f>
        <v/>
      </c>
    </row>
    <row r="327">
      <c r="A327" s="28">
        <v>317</v>
      </c>
      <c r="B327" s="26" t="inlineStr">
        <is>
          <t xml:space="preserve">Квітники</t>
        </is>
      </c>
      <c r="C327" s="26" t="inlineStr">
        <is>
          <t xml:space="preserve">2 × 90 + 55, переріз 10 × 8</t>
        </is>
      </c>
      <c r="D327" s="24"/>
      <c r="E327" s="26" t="inlineStr">
        <is>
          <t xml:space="preserve">покостівка</t>
        </is>
      </c>
      <c r="F327" s="28" t="inlineStr">
        <is>
          <t xml:space="preserve">компл.</t>
        </is>
      </c>
      <c r="G327" s="29">
        <v>55</v>
      </c>
      <c r="H327" s="21"/>
      <c r="I327" s="31" t="str">
        <f>IF(N(H327)&gt;0,H327*G327,"")</f>
        <v/>
      </c>
      <c r="J327" t="str">
        <f>IF(N(H327)&gt;0,A327,"")</f>
        <v/>
      </c>
    </row>
    <row r="328">
      <c r="A328" s="28">
        <v>318</v>
      </c>
      <c r="B328" s="26" t="inlineStr">
        <is>
          <t xml:space="preserve">Квітники</t>
        </is>
      </c>
      <c r="C328" s="26" t="inlineStr">
        <is>
          <t xml:space="preserve">2 × 90 + 55, переріз 10 × 8</t>
        </is>
      </c>
      <c r="D328" s="25"/>
      <c r="E328" s="26" t="inlineStr">
        <is>
          <t xml:space="preserve">лезники</t>
        </is>
      </c>
      <c r="F328" s="28" t="inlineStr">
        <is>
          <t xml:space="preserve">компл.</t>
        </is>
      </c>
      <c r="G328" s="29">
        <v>55</v>
      </c>
      <c r="H328" s="21"/>
      <c r="I328" s="31" t="str">
        <f>IF(N(H328)&gt;0,H328*G328,"")</f>
        <v/>
      </c>
      <c r="J328" t="str">
        <f>IF(N(H328)&gt;0,A328,"")</f>
        <v/>
      </c>
    </row>
    <row r="329">
      <c r="A329" s="18">
        <v>319</v>
      </c>
      <c r="B329" s="16" t="inlineStr">
        <is>
          <t xml:space="preserve">Квітники</t>
        </is>
      </c>
      <c r="C329" s="16" t="inlineStr">
        <is>
          <t xml:space="preserve">2 × 100 + 50, переріз 10 × 5</t>
        </is>
      </c>
      <c r="D329" s="23"/>
      <c r="E329" s="16" t="inlineStr">
        <is>
          <t xml:space="preserve">габро</t>
        </is>
      </c>
      <c r="F329" s="18" t="inlineStr">
        <is>
          <t xml:space="preserve">компл.</t>
        </is>
      </c>
      <c r="G329" s="19">
        <v>38</v>
      </c>
      <c r="H329" s="21"/>
      <c r="I329" s="22" t="str">
        <f>IF(N(H329)&gt;0,H329*G329,"")</f>
        <v/>
      </c>
      <c r="J329" t="str">
        <f>IF(N(H329)&gt;0,A329,"")</f>
        <v/>
      </c>
    </row>
    <row r="330">
      <c r="A330" s="18">
        <v>320</v>
      </c>
      <c r="B330" s="16" t="inlineStr">
        <is>
          <t xml:space="preserve">Квітники</t>
        </is>
      </c>
      <c r="C330" s="16" t="inlineStr">
        <is>
          <t xml:space="preserve">2 × 100 + 50, переріз 10 × 5</t>
        </is>
      </c>
      <c r="D330" s="24"/>
      <c r="E330" s="16" t="inlineStr">
        <is>
          <t xml:space="preserve">покостівка</t>
        </is>
      </c>
      <c r="F330" s="18" t="inlineStr">
        <is>
          <t xml:space="preserve">компл.</t>
        </is>
      </c>
      <c r="G330" s="19">
        <v>36</v>
      </c>
      <c r="H330" s="21"/>
      <c r="I330" s="22" t="str">
        <f>IF(N(H330)&gt;0,H330*G330,"")</f>
        <v/>
      </c>
      <c r="J330" t="str">
        <f>IF(N(H330)&gt;0,A330,"")</f>
        <v/>
      </c>
    </row>
    <row r="331">
      <c r="A331" s="18">
        <v>321</v>
      </c>
      <c r="B331" s="16" t="inlineStr">
        <is>
          <t xml:space="preserve">Квітники</t>
        </is>
      </c>
      <c r="C331" s="16" t="inlineStr">
        <is>
          <t xml:space="preserve">2 × 100 + 50, переріз 10 × 5</t>
        </is>
      </c>
      <c r="D331" s="25"/>
      <c r="E331" s="16" t="inlineStr">
        <is>
          <t xml:space="preserve">лезники</t>
        </is>
      </c>
      <c r="F331" s="18" t="inlineStr">
        <is>
          <t xml:space="preserve">компл.</t>
        </is>
      </c>
      <c r="G331" s="19">
        <v>36</v>
      </c>
      <c r="H331" s="21"/>
      <c r="I331" s="22" t="str">
        <f>IF(N(H331)&gt;0,H331*G331,"")</f>
        <v/>
      </c>
      <c r="J331" t="str">
        <f>IF(N(H331)&gt;0,A331,"")</f>
        <v/>
      </c>
    </row>
    <row r="332">
      <c r="A332" s="28">
        <v>322</v>
      </c>
      <c r="B332" s="26" t="inlineStr">
        <is>
          <t xml:space="preserve">Квітники</t>
        </is>
      </c>
      <c r="C332" s="26" t="inlineStr">
        <is>
          <t xml:space="preserve">2 × 100 + 60, переріз 10 × 5</t>
        </is>
      </c>
      <c r="D332" s="23"/>
      <c r="E332" s="26" t="inlineStr">
        <is>
          <t xml:space="preserve">габро</t>
        </is>
      </c>
      <c r="F332" s="28" t="inlineStr">
        <is>
          <t xml:space="preserve">компл.</t>
        </is>
      </c>
      <c r="G332" s="29">
        <v>39</v>
      </c>
      <c r="H332" s="21"/>
      <c r="I332" s="31" t="str">
        <f>IF(N(H332)&gt;0,H332*G332,"")</f>
        <v/>
      </c>
      <c r="J332" t="str">
        <f>IF(N(H332)&gt;0,A332,"")</f>
        <v/>
      </c>
    </row>
    <row r="333">
      <c r="A333" s="28">
        <v>323</v>
      </c>
      <c r="B333" s="26" t="inlineStr">
        <is>
          <t xml:space="preserve">Квітники</t>
        </is>
      </c>
      <c r="C333" s="26" t="inlineStr">
        <is>
          <t xml:space="preserve">2 × 100 + 60, переріз 10 × 5</t>
        </is>
      </c>
      <c r="D333" s="24"/>
      <c r="E333" s="26" t="inlineStr">
        <is>
          <t xml:space="preserve">покостівка</t>
        </is>
      </c>
      <c r="F333" s="28" t="inlineStr">
        <is>
          <t xml:space="preserve">компл.</t>
        </is>
      </c>
      <c r="G333" s="29">
        <v>38</v>
      </c>
      <c r="H333" s="21"/>
      <c r="I333" s="31" t="str">
        <f>IF(N(H333)&gt;0,H333*G333,"")</f>
        <v/>
      </c>
      <c r="J333" t="str">
        <f>IF(N(H333)&gt;0,A333,"")</f>
        <v/>
      </c>
    </row>
    <row r="334">
      <c r="A334" s="28">
        <v>324</v>
      </c>
      <c r="B334" s="26" t="inlineStr">
        <is>
          <t xml:space="preserve">Квітники</t>
        </is>
      </c>
      <c r="C334" s="26" t="inlineStr">
        <is>
          <t xml:space="preserve">2 × 100 + 60, переріз 10 × 5</t>
        </is>
      </c>
      <c r="D334" s="25"/>
      <c r="E334" s="26" t="inlineStr">
        <is>
          <t xml:space="preserve">лезники</t>
        </is>
      </c>
      <c r="F334" s="28" t="inlineStr">
        <is>
          <t xml:space="preserve">компл.</t>
        </is>
      </c>
      <c r="G334" s="29">
        <v>38</v>
      </c>
      <c r="H334" s="21"/>
      <c r="I334" s="31" t="str">
        <f>IF(N(H334)&gt;0,H334*G334,"")</f>
        <v/>
      </c>
      <c r="J334" t="str">
        <f>IF(N(H334)&gt;0,A334,"")</f>
        <v/>
      </c>
    </row>
    <row r="335">
      <c r="A335" s="18">
        <v>325</v>
      </c>
      <c r="B335" s="16" t="inlineStr">
        <is>
          <t xml:space="preserve">Квітники</t>
        </is>
      </c>
      <c r="C335" s="16" t="inlineStr">
        <is>
          <t xml:space="preserve">2 × 100 + 70, переріз 10 × 5</t>
        </is>
      </c>
      <c r="D335" s="23"/>
      <c r="E335" s="16" t="inlineStr">
        <is>
          <t xml:space="preserve">габро</t>
        </is>
      </c>
      <c r="F335" s="18" t="inlineStr">
        <is>
          <t xml:space="preserve">компл.</t>
        </is>
      </c>
      <c r="G335" s="19">
        <v>41</v>
      </c>
      <c r="H335" s="21"/>
      <c r="I335" s="22" t="str">
        <f>IF(N(H335)&gt;0,H335*G335,"")</f>
        <v/>
      </c>
      <c r="J335" t="str">
        <f>IF(N(H335)&gt;0,A335,"")</f>
        <v/>
      </c>
    </row>
    <row r="336">
      <c r="A336" s="18">
        <v>326</v>
      </c>
      <c r="B336" s="16" t="inlineStr">
        <is>
          <t xml:space="preserve">Квітники</t>
        </is>
      </c>
      <c r="C336" s="16" t="inlineStr">
        <is>
          <t xml:space="preserve">2 × 100 + 70, переріз 10 × 5</t>
        </is>
      </c>
      <c r="D336" s="24"/>
      <c r="E336" s="16" t="inlineStr">
        <is>
          <t xml:space="preserve">покостівка</t>
        </is>
      </c>
      <c r="F336" s="18" t="inlineStr">
        <is>
          <t xml:space="preserve">компл.</t>
        </is>
      </c>
      <c r="G336" s="19">
        <v>39</v>
      </c>
      <c r="H336" s="21"/>
      <c r="I336" s="22" t="str">
        <f>IF(N(H336)&gt;0,H336*G336,"")</f>
        <v/>
      </c>
      <c r="J336" t="str">
        <f>IF(N(H336)&gt;0,A336,"")</f>
        <v/>
      </c>
    </row>
    <row r="337">
      <c r="A337" s="18">
        <v>327</v>
      </c>
      <c r="B337" s="16" t="inlineStr">
        <is>
          <t xml:space="preserve">Квітники</t>
        </is>
      </c>
      <c r="C337" s="16" t="inlineStr">
        <is>
          <t xml:space="preserve">2 × 100 + 70, переріз 10 × 5</t>
        </is>
      </c>
      <c r="D337" s="25"/>
      <c r="E337" s="16" t="inlineStr">
        <is>
          <t xml:space="preserve">лезники</t>
        </is>
      </c>
      <c r="F337" s="18" t="inlineStr">
        <is>
          <t xml:space="preserve">компл.</t>
        </is>
      </c>
      <c r="G337" s="19">
        <v>39</v>
      </c>
      <c r="H337" s="21"/>
      <c r="I337" s="22" t="str">
        <f>IF(N(H337)&gt;0,H337*G337,"")</f>
        <v/>
      </c>
      <c r="J337" t="str">
        <f>IF(N(H337)&gt;0,A337,"")</f>
        <v/>
      </c>
    </row>
    <row r="338">
      <c r="A338" s="28">
        <v>328</v>
      </c>
      <c r="B338" s="26" t="inlineStr">
        <is>
          <t xml:space="preserve">Квітники</t>
        </is>
      </c>
      <c r="C338" s="26" t="inlineStr">
        <is>
          <t xml:space="preserve">2 × 100 + 60, переріз 10 × 8</t>
        </is>
      </c>
      <c r="D338" s="23"/>
      <c r="E338" s="26" t="inlineStr">
        <is>
          <t xml:space="preserve">габро</t>
        </is>
      </c>
      <c r="F338" s="28" t="inlineStr">
        <is>
          <t xml:space="preserve">компл.</t>
        </is>
      </c>
      <c r="G338" s="29">
        <v>62</v>
      </c>
      <c r="H338" s="21"/>
      <c r="I338" s="31" t="str">
        <f>IF(N(H338)&gt;0,H338*G338,"")</f>
        <v/>
      </c>
      <c r="J338" t="str">
        <f>IF(N(H338)&gt;0,A338,"")</f>
        <v/>
      </c>
    </row>
    <row r="339">
      <c r="A339" s="28">
        <v>329</v>
      </c>
      <c r="B339" s="26" t="inlineStr">
        <is>
          <t xml:space="preserve">Квітники</t>
        </is>
      </c>
      <c r="C339" s="26" t="inlineStr">
        <is>
          <t xml:space="preserve">2 × 100 + 60, переріз 10 × 8</t>
        </is>
      </c>
      <c r="D339" s="24"/>
      <c r="E339" s="26" t="inlineStr">
        <is>
          <t xml:space="preserve">покостівка</t>
        </is>
      </c>
      <c r="F339" s="28" t="inlineStr">
        <is>
          <t xml:space="preserve">компл.</t>
        </is>
      </c>
      <c r="G339" s="29">
        <v>60</v>
      </c>
      <c r="H339" s="21"/>
      <c r="I339" s="31" t="str">
        <f>IF(N(H339)&gt;0,H339*G339,"")</f>
        <v/>
      </c>
      <c r="J339" t="str">
        <f>IF(N(H339)&gt;0,A339,"")</f>
        <v/>
      </c>
    </row>
    <row r="340">
      <c r="A340" s="28">
        <v>330</v>
      </c>
      <c r="B340" s="26" t="inlineStr">
        <is>
          <t xml:space="preserve">Квітники</t>
        </is>
      </c>
      <c r="C340" s="26" t="inlineStr">
        <is>
          <t xml:space="preserve">2 × 100 + 60, переріз 10 × 8</t>
        </is>
      </c>
      <c r="D340" s="25"/>
      <c r="E340" s="26" t="inlineStr">
        <is>
          <t xml:space="preserve">лезники</t>
        </is>
      </c>
      <c r="F340" s="28" t="inlineStr">
        <is>
          <t xml:space="preserve">компл.</t>
        </is>
      </c>
      <c r="G340" s="29">
        <v>60</v>
      </c>
      <c r="H340" s="21"/>
      <c r="I340" s="31" t="str">
        <f>IF(N(H340)&gt;0,H340*G340,"")</f>
        <v/>
      </c>
      <c r="J340" t="str">
        <f>IF(N(H340)&gt;0,A340,"")</f>
        <v/>
      </c>
    </row>
    <row r="341">
      <c r="A341" s="18">
        <v>331</v>
      </c>
      <c r="B341" s="16" t="inlineStr">
        <is>
          <t xml:space="preserve">Квітники</t>
        </is>
      </c>
      <c r="C341" s="16" t="inlineStr">
        <is>
          <t xml:space="preserve">2 × 110 + 60, переріз 10 × 8</t>
        </is>
      </c>
      <c r="D341" s="23"/>
      <c r="E341" s="16" t="inlineStr">
        <is>
          <t xml:space="preserve">габро</t>
        </is>
      </c>
      <c r="F341" s="18" t="inlineStr">
        <is>
          <t xml:space="preserve">компл.</t>
        </is>
      </c>
      <c r="G341" s="19">
        <v>67</v>
      </c>
      <c r="H341" s="21"/>
      <c r="I341" s="22" t="str">
        <f>IF(N(H341)&gt;0,H341*G341,"")</f>
        <v/>
      </c>
      <c r="J341" t="str">
        <f>IF(N(H341)&gt;0,A341,"")</f>
        <v/>
      </c>
    </row>
    <row r="342">
      <c r="A342" s="18">
        <v>332</v>
      </c>
      <c r="B342" s="16" t="inlineStr">
        <is>
          <t xml:space="preserve">Квітники</t>
        </is>
      </c>
      <c r="C342" s="16" t="inlineStr">
        <is>
          <t xml:space="preserve">2 × 110 + 60, переріз 10 × 8</t>
        </is>
      </c>
      <c r="D342" s="24"/>
      <c r="E342" s="16" t="inlineStr">
        <is>
          <t xml:space="preserve">покостівка</t>
        </is>
      </c>
      <c r="F342" s="18" t="inlineStr">
        <is>
          <t xml:space="preserve">компл.</t>
        </is>
      </c>
      <c r="G342" s="19">
        <v>65</v>
      </c>
      <c r="H342" s="21"/>
      <c r="I342" s="22" t="str">
        <f>IF(N(H342)&gt;0,H342*G342,"")</f>
        <v/>
      </c>
      <c r="J342" t="str">
        <f>IF(N(H342)&gt;0,A342,"")</f>
        <v/>
      </c>
    </row>
    <row r="343">
      <c r="A343" s="18">
        <v>333</v>
      </c>
      <c r="B343" s="16" t="inlineStr">
        <is>
          <t xml:space="preserve">Квітники</t>
        </is>
      </c>
      <c r="C343" s="16" t="inlineStr">
        <is>
          <t xml:space="preserve">2 × 110 + 60, переріз 10 × 8</t>
        </is>
      </c>
      <c r="D343" s="25"/>
      <c r="E343" s="16" t="inlineStr">
        <is>
          <t xml:space="preserve">лезники</t>
        </is>
      </c>
      <c r="F343" s="18" t="inlineStr">
        <is>
          <t xml:space="preserve">компл.</t>
        </is>
      </c>
      <c r="G343" s="19">
        <v>65</v>
      </c>
      <c r="H343" s="21"/>
      <c r="I343" s="22" t="str">
        <f>IF(N(H343)&gt;0,H343*G343,"")</f>
        <v/>
      </c>
      <c r="J343" t="str">
        <f>IF(N(H343)&gt;0,A343,"")</f>
        <v/>
      </c>
    </row>
    <row r="344">
      <c r="A344" s="28">
        <v>334</v>
      </c>
      <c r="B344" s="26" t="inlineStr">
        <is>
          <t xml:space="preserve">Квітники</t>
        </is>
      </c>
      <c r="C344" s="26" t="inlineStr">
        <is>
          <t xml:space="preserve">2 × 120 + 60, переріз 10 × 5</t>
        </is>
      </c>
      <c r="D344" s="23"/>
      <c r="E344" s="26" t="inlineStr">
        <is>
          <t xml:space="preserve">габро</t>
        </is>
      </c>
      <c r="F344" s="28" t="inlineStr">
        <is>
          <t xml:space="preserve">компл.</t>
        </is>
      </c>
      <c r="G344" s="29">
        <v>45</v>
      </c>
      <c r="H344" s="21"/>
      <c r="I344" s="31" t="str">
        <f>IF(N(H344)&gt;0,H344*G344,"")</f>
        <v/>
      </c>
      <c r="J344" t="str">
        <f>IF(N(H344)&gt;0,A344,"")</f>
        <v/>
      </c>
    </row>
    <row r="345">
      <c r="A345" s="28">
        <v>335</v>
      </c>
      <c r="B345" s="26" t="inlineStr">
        <is>
          <t xml:space="preserve">Квітники</t>
        </is>
      </c>
      <c r="C345" s="26" t="inlineStr">
        <is>
          <t xml:space="preserve">2 × 120 + 60, переріз 10 × 5</t>
        </is>
      </c>
      <c r="D345" s="24"/>
      <c r="E345" s="26" t="inlineStr">
        <is>
          <t xml:space="preserve">покостівка</t>
        </is>
      </c>
      <c r="F345" s="28" t="inlineStr">
        <is>
          <t xml:space="preserve">компл.</t>
        </is>
      </c>
      <c r="G345" s="29">
        <v>44</v>
      </c>
      <c r="H345" s="21"/>
      <c r="I345" s="31" t="str">
        <f>IF(N(H345)&gt;0,H345*G345,"")</f>
        <v/>
      </c>
      <c r="J345" t="str">
        <f>IF(N(H345)&gt;0,A345,"")</f>
        <v/>
      </c>
    </row>
    <row r="346">
      <c r="A346" s="28">
        <v>336</v>
      </c>
      <c r="B346" s="26" t="inlineStr">
        <is>
          <t xml:space="preserve">Квітники</t>
        </is>
      </c>
      <c r="C346" s="26" t="inlineStr">
        <is>
          <t xml:space="preserve">2 × 120 + 60, переріз 10 × 5</t>
        </is>
      </c>
      <c r="D346" s="25"/>
      <c r="E346" s="26" t="inlineStr">
        <is>
          <t xml:space="preserve">лезники</t>
        </is>
      </c>
      <c r="F346" s="28" t="inlineStr">
        <is>
          <t xml:space="preserve">компл.</t>
        </is>
      </c>
      <c r="G346" s="29">
        <v>44</v>
      </c>
      <c r="H346" s="21"/>
      <c r="I346" s="31" t="str">
        <f>IF(N(H346)&gt;0,H346*G346,"")</f>
        <v/>
      </c>
      <c r="J346" t="str">
        <f>IF(N(H346)&gt;0,A346,"")</f>
        <v/>
      </c>
    </row>
    <row r="347">
      <c r="A347" s="18">
        <v>337</v>
      </c>
      <c r="B347" s="16" t="inlineStr">
        <is>
          <t xml:space="preserve">Квітники</t>
        </is>
      </c>
      <c r="C347" s="16" t="inlineStr">
        <is>
          <t xml:space="preserve">2 × 120 + 70, переріз 10 × 8</t>
        </is>
      </c>
      <c r="D347" s="23"/>
      <c r="E347" s="16" t="inlineStr">
        <is>
          <t xml:space="preserve">габро</t>
        </is>
      </c>
      <c r="F347" s="18" t="inlineStr">
        <is>
          <t xml:space="preserve">компл.</t>
        </is>
      </c>
      <c r="G347" s="19">
        <v>74</v>
      </c>
      <c r="H347" s="21"/>
      <c r="I347" s="22" t="str">
        <f>IF(N(H347)&gt;0,H347*G347,"")</f>
        <v/>
      </c>
      <c r="J347" t="str">
        <f>IF(N(H347)&gt;0,A347,"")</f>
        <v/>
      </c>
    </row>
    <row r="348">
      <c r="A348" s="18">
        <v>338</v>
      </c>
      <c r="B348" s="16" t="inlineStr">
        <is>
          <t xml:space="preserve">Квітники</t>
        </is>
      </c>
      <c r="C348" s="16" t="inlineStr">
        <is>
          <t xml:space="preserve">2 × 120 + 70, переріз 10 × 8</t>
        </is>
      </c>
      <c r="D348" s="24"/>
      <c r="E348" s="16" t="inlineStr">
        <is>
          <t xml:space="preserve">покостівка</t>
        </is>
      </c>
      <c r="F348" s="18" t="inlineStr">
        <is>
          <t xml:space="preserve">компл.</t>
        </is>
      </c>
      <c r="G348" s="19">
        <v>72</v>
      </c>
      <c r="H348" s="21"/>
      <c r="I348" s="22" t="str">
        <f>IF(N(H348)&gt;0,H348*G348,"")</f>
        <v/>
      </c>
      <c r="J348" t="str">
        <f>IF(N(H348)&gt;0,A348,"")</f>
        <v/>
      </c>
    </row>
    <row r="349">
      <c r="A349" s="18">
        <v>339</v>
      </c>
      <c r="B349" s="16" t="inlineStr">
        <is>
          <t xml:space="preserve">Квітники</t>
        </is>
      </c>
      <c r="C349" s="16" t="inlineStr">
        <is>
          <t xml:space="preserve">2 × 120 + 70, переріз 10 × 8</t>
        </is>
      </c>
      <c r="D349" s="25"/>
      <c r="E349" s="16" t="inlineStr">
        <is>
          <t xml:space="preserve">лезники</t>
        </is>
      </c>
      <c r="F349" s="18" t="inlineStr">
        <is>
          <t xml:space="preserve">компл.</t>
        </is>
      </c>
      <c r="G349" s="19">
        <v>72</v>
      </c>
      <c r="H349" s="21"/>
      <c r="I349" s="22" t="str">
        <f>IF(N(H349)&gt;0,H349*G349,"")</f>
        <v/>
      </c>
      <c r="J349" t="str">
        <f>IF(N(H349)&gt;0,A349,"")</f>
        <v/>
      </c>
    </row>
    <row r="350">
      <c r="A350" s="28">
        <v>340</v>
      </c>
      <c r="B350" s="26" t="inlineStr">
        <is>
          <t xml:space="preserve">Квітники</t>
        </is>
      </c>
      <c r="C350" s="26" t="inlineStr">
        <is>
          <t xml:space="preserve">2 × 130 + 70, переріз 10 × 8</t>
        </is>
      </c>
      <c r="D350" s="23"/>
      <c r="E350" s="26" t="inlineStr">
        <is>
          <t xml:space="preserve">габро</t>
        </is>
      </c>
      <c r="F350" s="28" t="inlineStr">
        <is>
          <t xml:space="preserve">компл.</t>
        </is>
      </c>
      <c r="G350" s="29">
        <v>79</v>
      </c>
      <c r="H350" s="21"/>
      <c r="I350" s="31" t="str">
        <f>IF(N(H350)&gt;0,H350*G350,"")</f>
        <v/>
      </c>
      <c r="J350" t="str">
        <f>IF(N(H350)&gt;0,A350,"")</f>
        <v/>
      </c>
    </row>
    <row r="351">
      <c r="A351" s="28">
        <v>341</v>
      </c>
      <c r="B351" s="26" t="inlineStr">
        <is>
          <t xml:space="preserve">Квітники</t>
        </is>
      </c>
      <c r="C351" s="26" t="inlineStr">
        <is>
          <t xml:space="preserve">2 × 130 + 70, переріз 10 × 8</t>
        </is>
      </c>
      <c r="D351" s="24"/>
      <c r="E351" s="26" t="inlineStr">
        <is>
          <t xml:space="preserve">покостівка</t>
        </is>
      </c>
      <c r="F351" s="28" t="inlineStr">
        <is>
          <t xml:space="preserve">компл.</t>
        </is>
      </c>
      <c r="G351" s="29">
        <v>77</v>
      </c>
      <c r="H351" s="21"/>
      <c r="I351" s="31" t="str">
        <f>IF(N(H351)&gt;0,H351*G351,"")</f>
        <v/>
      </c>
      <c r="J351" t="str">
        <f>IF(N(H351)&gt;0,A351,"")</f>
        <v/>
      </c>
    </row>
    <row r="352">
      <c r="A352" s="28">
        <v>342</v>
      </c>
      <c r="B352" s="26" t="inlineStr">
        <is>
          <t xml:space="preserve">Квітники</t>
        </is>
      </c>
      <c r="C352" s="26" t="inlineStr">
        <is>
          <t xml:space="preserve">2 × 130 + 70, переріз 10 × 8</t>
        </is>
      </c>
      <c r="D352" s="25"/>
      <c r="E352" s="26" t="inlineStr">
        <is>
          <t xml:space="preserve">лезники</t>
        </is>
      </c>
      <c r="F352" s="28" t="inlineStr">
        <is>
          <t xml:space="preserve">компл.</t>
        </is>
      </c>
      <c r="G352" s="29">
        <v>77</v>
      </c>
      <c r="H352" s="21"/>
      <c r="I352" s="31" t="str">
        <f>IF(N(H352)&gt;0,H352*G352,"")</f>
        <v/>
      </c>
      <c r="J352" t="str">
        <f>IF(N(H352)&gt;0,A352,"")</f>
        <v/>
      </c>
    </row>
    <row r="353">
      <c r="A353" s="18">
        <v>343</v>
      </c>
      <c r="B353" s="16" t="inlineStr">
        <is>
          <t xml:space="preserve">Квітники</t>
        </is>
      </c>
      <c r="C353" s="16" t="inlineStr">
        <is>
          <t xml:space="preserve">2 × 140 + 70, переріз 10 × 5</t>
        </is>
      </c>
      <c r="D353" s="23"/>
      <c r="E353" s="16" t="inlineStr">
        <is>
          <t xml:space="preserve">габро</t>
        </is>
      </c>
      <c r="F353" s="18" t="inlineStr">
        <is>
          <t xml:space="preserve">компл.</t>
        </is>
      </c>
      <c r="G353" s="19">
        <v>53</v>
      </c>
      <c r="H353" s="21"/>
      <c r="I353" s="22" t="str">
        <f>IF(N(H353)&gt;0,H353*G353,"")</f>
        <v/>
      </c>
      <c r="J353" t="str">
        <f>IF(N(H353)&gt;0,A353,"")</f>
        <v/>
      </c>
    </row>
    <row r="354">
      <c r="A354" s="18">
        <v>344</v>
      </c>
      <c r="B354" s="16" t="inlineStr">
        <is>
          <t xml:space="preserve">Квітники</t>
        </is>
      </c>
      <c r="C354" s="16" t="inlineStr">
        <is>
          <t xml:space="preserve">2 × 140 + 70, переріз 10 × 5</t>
        </is>
      </c>
      <c r="D354" s="24"/>
      <c r="E354" s="16" t="inlineStr">
        <is>
          <t xml:space="preserve">покостівка</t>
        </is>
      </c>
      <c r="F354" s="18" t="inlineStr">
        <is>
          <t xml:space="preserve">компл.</t>
        </is>
      </c>
      <c r="G354" s="19">
        <v>51</v>
      </c>
      <c r="H354" s="21"/>
      <c r="I354" s="22" t="str">
        <f>IF(N(H354)&gt;0,H354*G354,"")</f>
        <v/>
      </c>
      <c r="J354" t="str">
        <f>IF(N(H354)&gt;0,A354,"")</f>
        <v/>
      </c>
    </row>
    <row r="355">
      <c r="A355" s="18">
        <v>345</v>
      </c>
      <c r="B355" s="16" t="inlineStr">
        <is>
          <t xml:space="preserve">Квітники</t>
        </is>
      </c>
      <c r="C355" s="16" t="inlineStr">
        <is>
          <t xml:space="preserve">2 × 140 + 70, переріз 10 × 5</t>
        </is>
      </c>
      <c r="D355" s="25"/>
      <c r="E355" s="16" t="inlineStr">
        <is>
          <t xml:space="preserve">лезники</t>
        </is>
      </c>
      <c r="F355" s="18" t="inlineStr">
        <is>
          <t xml:space="preserve">компл.</t>
        </is>
      </c>
      <c r="G355" s="19">
        <v>51</v>
      </c>
      <c r="H355" s="21"/>
      <c r="I355" s="22" t="str">
        <f>IF(N(H355)&gt;0,H355*G355,"")</f>
        <v/>
      </c>
      <c r="J355" t="str">
        <f>IF(N(H355)&gt;0,A355,"")</f>
        <v/>
      </c>
    </row>
    <row r="356">
      <c r="A356" s="28">
        <v>346</v>
      </c>
      <c r="B356" s="26" t="inlineStr">
        <is>
          <t xml:space="preserve">Квітники</t>
        </is>
      </c>
      <c r="C356" s="26" t="inlineStr">
        <is>
          <t xml:space="preserve">2 × 140 + 70, переріз 10 × 8</t>
        </is>
      </c>
      <c r="D356" s="23"/>
      <c r="E356" s="26" t="inlineStr">
        <is>
          <t xml:space="preserve">габро</t>
        </is>
      </c>
      <c r="F356" s="28" t="inlineStr">
        <is>
          <t xml:space="preserve">компл.</t>
        </is>
      </c>
      <c r="G356" s="29">
        <v>84</v>
      </c>
      <c r="H356" s="21"/>
      <c r="I356" s="31" t="str">
        <f>IF(N(H356)&gt;0,H356*G356,"")</f>
        <v/>
      </c>
      <c r="J356" t="str">
        <f>IF(N(H356)&gt;0,A356,"")</f>
        <v/>
      </c>
    </row>
    <row r="357">
      <c r="A357" s="28">
        <v>347</v>
      </c>
      <c r="B357" s="26" t="inlineStr">
        <is>
          <t xml:space="preserve">Квітники</t>
        </is>
      </c>
      <c r="C357" s="26" t="inlineStr">
        <is>
          <t xml:space="preserve">2 × 140 + 70, переріз 10 × 8</t>
        </is>
      </c>
      <c r="D357" s="24"/>
      <c r="E357" s="26" t="inlineStr">
        <is>
          <t xml:space="preserve">покостівка</t>
        </is>
      </c>
      <c r="F357" s="28" t="inlineStr">
        <is>
          <t xml:space="preserve">компл.</t>
        </is>
      </c>
      <c r="G357" s="29">
        <v>81</v>
      </c>
      <c r="H357" s="21"/>
      <c r="I357" s="31" t="str">
        <f>IF(N(H357)&gt;0,H357*G357,"")</f>
        <v/>
      </c>
      <c r="J357" t="str">
        <f>IF(N(H357)&gt;0,A357,"")</f>
        <v/>
      </c>
    </row>
    <row r="358">
      <c r="A358" s="28">
        <v>348</v>
      </c>
      <c r="B358" s="26" t="inlineStr">
        <is>
          <t xml:space="preserve">Квітники</t>
        </is>
      </c>
      <c r="C358" s="26" t="inlineStr">
        <is>
          <t xml:space="preserve">2 × 140 + 70, переріз 10 × 8</t>
        </is>
      </c>
      <c r="D358" s="25"/>
      <c r="E358" s="26" t="inlineStr">
        <is>
          <t xml:space="preserve">лезники</t>
        </is>
      </c>
      <c r="F358" s="28" t="inlineStr">
        <is>
          <t xml:space="preserve">компл.</t>
        </is>
      </c>
      <c r="G358" s="29">
        <v>81</v>
      </c>
      <c r="H358" s="21"/>
      <c r="I358" s="31" t="str">
        <f>IF(N(H358)&gt;0,H358*G358,"")</f>
        <v/>
      </c>
      <c r="J358" t="str">
        <f>IF(N(H358)&gt;0,A358,"")</f>
        <v/>
      </c>
    </row>
    <row r="359">
      <c r="A359" s="18">
        <v>349</v>
      </c>
      <c r="B359" s="16" t="inlineStr">
        <is>
          <t xml:space="preserve">Квітники</t>
        </is>
      </c>
      <c r="C359" s="16" t="inlineStr">
        <is>
          <t xml:space="preserve">2 × 150 + 70, переріз 10 × 8</t>
        </is>
      </c>
      <c r="D359" s="23"/>
      <c r="E359" s="16" t="inlineStr">
        <is>
          <t xml:space="preserve">габро</t>
        </is>
      </c>
      <c r="F359" s="18" t="inlineStr">
        <is>
          <t xml:space="preserve">компл.</t>
        </is>
      </c>
      <c r="G359" s="19">
        <v>89</v>
      </c>
      <c r="H359" s="21"/>
      <c r="I359" s="22" t="str">
        <f>IF(N(H359)&gt;0,H359*G359,"")</f>
        <v/>
      </c>
      <c r="J359" t="str">
        <f>IF(N(H359)&gt;0,A359,"")</f>
        <v/>
      </c>
    </row>
    <row r="360">
      <c r="A360" s="18">
        <v>350</v>
      </c>
      <c r="B360" s="16" t="inlineStr">
        <is>
          <t xml:space="preserve">Квітники</t>
        </is>
      </c>
      <c r="C360" s="16" t="inlineStr">
        <is>
          <t xml:space="preserve">2 × 150 + 70, переріз 10 × 8</t>
        </is>
      </c>
      <c r="D360" s="24"/>
      <c r="E360" s="16" t="inlineStr">
        <is>
          <t xml:space="preserve">покостівка</t>
        </is>
      </c>
      <c r="F360" s="18" t="inlineStr">
        <is>
          <t xml:space="preserve">компл.</t>
        </is>
      </c>
      <c r="G360" s="19">
        <v>86</v>
      </c>
      <c r="H360" s="21"/>
      <c r="I360" s="22" t="str">
        <f>IF(N(H360)&gt;0,H360*G360,"")</f>
        <v/>
      </c>
      <c r="J360" t="str">
        <f>IF(N(H360)&gt;0,A360,"")</f>
        <v/>
      </c>
    </row>
    <row r="361">
      <c r="A361" s="18">
        <v>351</v>
      </c>
      <c r="B361" s="16" t="inlineStr">
        <is>
          <t xml:space="preserve">Квітники</t>
        </is>
      </c>
      <c r="C361" s="16" t="inlineStr">
        <is>
          <t xml:space="preserve">2 × 150 + 70, переріз 10 × 8</t>
        </is>
      </c>
      <c r="D361" s="25"/>
      <c r="E361" s="16" t="inlineStr">
        <is>
          <t xml:space="preserve">лезники</t>
        </is>
      </c>
      <c r="F361" s="18" t="inlineStr">
        <is>
          <t xml:space="preserve">компл.</t>
        </is>
      </c>
      <c r="G361" s="19">
        <v>86</v>
      </c>
      <c r="H361" s="21"/>
      <c r="I361" s="22" t="str">
        <f>IF(N(H361)&gt;0,H361*G361,"")</f>
        <v/>
      </c>
      <c r="J361" t="str">
        <f>IF(N(H361)&gt;0,A361,"")</f>
        <v/>
      </c>
    </row>
    <row r="362">
      <c r="A362" s="28">
        <v>352</v>
      </c>
      <c r="B362" s="26" t="inlineStr">
        <is>
          <t xml:space="preserve">Плитка</t>
        </is>
      </c>
      <c r="C362" s="26" t="inlineStr">
        <is>
          <t xml:space="preserve">100 × 30 × 3</t>
        </is>
      </c>
      <c r="D362" s="23"/>
      <c r="E362" s="26" t="inlineStr">
        <is>
          <t xml:space="preserve">габро</t>
        </is>
      </c>
      <c r="F362" s="28" t="inlineStr">
        <is>
          <t xml:space="preserve">шт.</t>
        </is>
      </c>
      <c r="G362" s="29">
        <v>27</v>
      </c>
      <c r="H362" s="21"/>
      <c r="I362" s="31" t="str">
        <f>IF(N(H362)&gt;0,H362*G362,"")</f>
        <v/>
      </c>
      <c r="J362" t="str">
        <f>IF(N(H362)&gt;0,A362,"")</f>
        <v/>
      </c>
    </row>
    <row r="363">
      <c r="A363" s="28">
        <v>353</v>
      </c>
      <c r="B363" s="26" t="inlineStr">
        <is>
          <t xml:space="preserve">Плитка</t>
        </is>
      </c>
      <c r="C363" s="26" t="inlineStr">
        <is>
          <t xml:space="preserve">100 × 30 × 3</t>
        </is>
      </c>
      <c r="D363" s="24"/>
      <c r="E363" s="26" t="inlineStr">
        <is>
          <t xml:space="preserve">покостівка</t>
        </is>
      </c>
      <c r="F363" s="28" t="inlineStr">
        <is>
          <t xml:space="preserve">шт.</t>
        </is>
      </c>
      <c r="G363" s="29">
        <v>26</v>
      </c>
      <c r="H363" s="21"/>
      <c r="I363" s="31" t="str">
        <f>IF(N(H363)&gt;0,H363*G363,"")</f>
        <v/>
      </c>
      <c r="J363" t="str">
        <f>IF(N(H363)&gt;0,A363,"")</f>
        <v/>
      </c>
    </row>
    <row r="364">
      <c r="A364" s="28">
        <v>354</v>
      </c>
      <c r="B364" s="26" t="inlineStr">
        <is>
          <t xml:space="preserve">Плитка</t>
        </is>
      </c>
      <c r="C364" s="26" t="inlineStr">
        <is>
          <t xml:space="preserve">100 × 30 × 3</t>
        </is>
      </c>
      <c r="D364" s="25"/>
      <c r="E364" s="26" t="inlineStr">
        <is>
          <t xml:space="preserve">лезники</t>
        </is>
      </c>
      <c r="F364" s="28" t="inlineStr">
        <is>
          <t xml:space="preserve">шт.</t>
        </is>
      </c>
      <c r="G364" s="29">
        <v>26</v>
      </c>
      <c r="H364" s="21"/>
      <c r="I364" s="31" t="str">
        <f>IF(N(H364)&gt;0,H364*G364,"")</f>
        <v/>
      </c>
      <c r="J364" t="str">
        <f>IF(N(H364)&gt;0,A364,"")</f>
        <v/>
      </c>
    </row>
    <row r="365">
      <c r="A365" s="18">
        <v>355</v>
      </c>
      <c r="B365" s="16" t="inlineStr">
        <is>
          <t xml:space="preserve">Плитка</t>
        </is>
      </c>
      <c r="C365" s="16" t="inlineStr">
        <is>
          <t xml:space="preserve">120 × 30 × 3</t>
        </is>
      </c>
      <c r="D365" s="23"/>
      <c r="E365" s="16" t="inlineStr">
        <is>
          <t xml:space="preserve">габро</t>
        </is>
      </c>
      <c r="F365" s="18" t="inlineStr">
        <is>
          <t xml:space="preserve">шт.</t>
        </is>
      </c>
      <c r="G365" s="19">
        <v>32</v>
      </c>
      <c r="H365" s="21"/>
      <c r="I365" s="22" t="str">
        <f>IF(N(H365)&gt;0,H365*G365,"")</f>
        <v/>
      </c>
      <c r="J365" t="str">
        <f>IF(N(H365)&gt;0,A365,"")</f>
        <v/>
      </c>
    </row>
    <row r="366">
      <c r="A366" s="18">
        <v>356</v>
      </c>
      <c r="B366" s="16" t="inlineStr">
        <is>
          <t xml:space="preserve">Плитка</t>
        </is>
      </c>
      <c r="C366" s="16" t="inlineStr">
        <is>
          <t xml:space="preserve">120 × 30 × 3</t>
        </is>
      </c>
      <c r="D366" s="24"/>
      <c r="E366" s="16" t="inlineStr">
        <is>
          <t xml:space="preserve">покостівка</t>
        </is>
      </c>
      <c r="F366" s="18" t="inlineStr">
        <is>
          <t xml:space="preserve">шт.</t>
        </is>
      </c>
      <c r="G366" s="19">
        <v>31</v>
      </c>
      <c r="H366" s="21"/>
      <c r="I366" s="22" t="str">
        <f>IF(N(H366)&gt;0,H366*G366,"")</f>
        <v/>
      </c>
      <c r="J366" t="str">
        <f>IF(N(H366)&gt;0,A366,"")</f>
        <v/>
      </c>
    </row>
    <row r="367">
      <c r="A367" s="18">
        <v>357</v>
      </c>
      <c r="B367" s="16" t="inlineStr">
        <is>
          <t xml:space="preserve">Плитка</t>
        </is>
      </c>
      <c r="C367" s="16" t="inlineStr">
        <is>
          <t xml:space="preserve">120 × 30 × 3</t>
        </is>
      </c>
      <c r="D367" s="25"/>
      <c r="E367" s="16" t="inlineStr">
        <is>
          <t xml:space="preserve">лезники</t>
        </is>
      </c>
      <c r="F367" s="18" t="inlineStr">
        <is>
          <t xml:space="preserve">шт.</t>
        </is>
      </c>
      <c r="G367" s="19">
        <v>31</v>
      </c>
      <c r="H367" s="21"/>
      <c r="I367" s="22" t="str">
        <f>IF(N(H367)&gt;0,H367*G367,"")</f>
        <v/>
      </c>
      <c r="J367" t="str">
        <f>IF(N(H367)&gt;0,A367,"")</f>
        <v/>
      </c>
    </row>
    <row r="368">
      <c r="A368" s="28">
        <v>358</v>
      </c>
      <c r="B368" s="26" t="inlineStr">
        <is>
          <t xml:space="preserve">Плитка</t>
        </is>
      </c>
      <c r="C368" s="26" t="inlineStr">
        <is>
          <t xml:space="preserve">150 × 30 × 3</t>
        </is>
      </c>
      <c r="D368" s="23"/>
      <c r="E368" s="26" t="inlineStr">
        <is>
          <t xml:space="preserve">габро</t>
        </is>
      </c>
      <c r="F368" s="28" t="inlineStr">
        <is>
          <t xml:space="preserve">шт.</t>
        </is>
      </c>
      <c r="G368" s="29">
        <v>41</v>
      </c>
      <c r="H368" s="21"/>
      <c r="I368" s="31" t="str">
        <f>IF(N(H368)&gt;0,H368*G368,"")</f>
        <v/>
      </c>
      <c r="J368" t="str">
        <f>IF(N(H368)&gt;0,A368,"")</f>
        <v/>
      </c>
    </row>
    <row r="369">
      <c r="A369" s="28">
        <v>359</v>
      </c>
      <c r="B369" s="26" t="inlineStr">
        <is>
          <t xml:space="preserve">Плитка</t>
        </is>
      </c>
      <c r="C369" s="26" t="inlineStr">
        <is>
          <t xml:space="preserve">150 × 30 × 3</t>
        </is>
      </c>
      <c r="D369" s="24"/>
      <c r="E369" s="26" t="inlineStr">
        <is>
          <t xml:space="preserve">покостівка</t>
        </is>
      </c>
      <c r="F369" s="28" t="inlineStr">
        <is>
          <t xml:space="preserve">шт.</t>
        </is>
      </c>
      <c r="G369" s="29">
        <v>39</v>
      </c>
      <c r="H369" s="21"/>
      <c r="I369" s="31" t="str">
        <f>IF(N(H369)&gt;0,H369*G369,"")</f>
        <v/>
      </c>
      <c r="J369" t="str">
        <f>IF(N(H369)&gt;0,A369,"")</f>
        <v/>
      </c>
    </row>
    <row r="370">
      <c r="A370" s="28">
        <v>360</v>
      </c>
      <c r="B370" s="26" t="inlineStr">
        <is>
          <t xml:space="preserve">Плитка</t>
        </is>
      </c>
      <c r="C370" s="26" t="inlineStr">
        <is>
          <t xml:space="preserve">150 × 30 × 3</t>
        </is>
      </c>
      <c r="D370" s="25"/>
      <c r="E370" s="26" t="inlineStr">
        <is>
          <t xml:space="preserve">лезники</t>
        </is>
      </c>
      <c r="F370" s="28" t="inlineStr">
        <is>
          <t xml:space="preserve">шт.</t>
        </is>
      </c>
      <c r="G370" s="29">
        <v>39</v>
      </c>
      <c r="H370" s="21"/>
      <c r="I370" s="31" t="str">
        <f>IF(N(H370)&gt;0,H370*G370,"")</f>
        <v/>
      </c>
      <c r="J370" t="str">
        <f>IF(N(H370)&gt;0,A370,"")</f>
        <v/>
      </c>
    </row>
    <row r="371">
      <c r="A371" s="18">
        <v>361</v>
      </c>
      <c r="B371" s="16" t="inlineStr">
        <is>
          <t xml:space="preserve">Плитка</t>
        </is>
      </c>
      <c r="C371" s="16" t="inlineStr">
        <is>
          <t xml:space="preserve">200 × 30 × 3</t>
        </is>
      </c>
      <c r="D371" s="23"/>
      <c r="E371" s="16" t="inlineStr">
        <is>
          <t xml:space="preserve">габро</t>
        </is>
      </c>
      <c r="F371" s="18" t="inlineStr">
        <is>
          <t xml:space="preserve">шт.</t>
        </is>
      </c>
      <c r="G371" s="19">
        <v>54</v>
      </c>
      <c r="H371" s="21"/>
      <c r="I371" s="22" t="str">
        <f>IF(N(H371)&gt;0,H371*G371,"")</f>
        <v/>
      </c>
      <c r="J371" t="str">
        <f>IF(N(H371)&gt;0,A371,"")</f>
        <v/>
      </c>
    </row>
    <row r="372">
      <c r="A372" s="18">
        <v>362</v>
      </c>
      <c r="B372" s="16" t="inlineStr">
        <is>
          <t xml:space="preserve">Плитка</t>
        </is>
      </c>
      <c r="C372" s="16" t="inlineStr">
        <is>
          <t xml:space="preserve">200 × 30 × 3</t>
        </is>
      </c>
      <c r="D372" s="24"/>
      <c r="E372" s="16" t="inlineStr">
        <is>
          <t xml:space="preserve">покостівка</t>
        </is>
      </c>
      <c r="F372" s="18" t="inlineStr">
        <is>
          <t xml:space="preserve">шт.</t>
        </is>
      </c>
      <c r="G372" s="19">
        <v>52</v>
      </c>
      <c r="H372" s="21"/>
      <c r="I372" s="22" t="str">
        <f>IF(N(H372)&gt;0,H372*G372,"")</f>
        <v/>
      </c>
      <c r="J372" t="str">
        <f>IF(N(H372)&gt;0,A372,"")</f>
        <v/>
      </c>
    </row>
    <row r="373">
      <c r="A373" s="18">
        <v>363</v>
      </c>
      <c r="B373" s="16" t="inlineStr">
        <is>
          <t xml:space="preserve">Плитка</t>
        </is>
      </c>
      <c r="C373" s="16" t="inlineStr">
        <is>
          <t xml:space="preserve">200 × 30 × 3</t>
        </is>
      </c>
      <c r="D373" s="25"/>
      <c r="E373" s="16" t="inlineStr">
        <is>
          <t xml:space="preserve">лезники</t>
        </is>
      </c>
      <c r="F373" s="18" t="inlineStr">
        <is>
          <t xml:space="preserve">шт.</t>
        </is>
      </c>
      <c r="G373" s="19">
        <v>52</v>
      </c>
      <c r="H373" s="21"/>
      <c r="I373" s="22" t="str">
        <f>IF(N(H373)&gt;0,H373*G373,"")</f>
        <v/>
      </c>
      <c r="J373" t="str">
        <f>IF(N(H373)&gt;0,A373,"")</f>
        <v/>
      </c>
    </row>
    <row r="374">
      <c r="A374" s="28">
        <v>364</v>
      </c>
      <c r="B374" s="26" t="inlineStr">
        <is>
          <t xml:space="preserve">Плитка</t>
        </is>
      </c>
      <c r="C374" s="26" t="inlineStr">
        <is>
          <t xml:space="preserve">250 × 30 × 3</t>
        </is>
      </c>
      <c r="D374" s="23"/>
      <c r="E374" s="26" t="inlineStr">
        <is>
          <t xml:space="preserve">габро</t>
        </is>
      </c>
      <c r="F374" s="28" t="inlineStr">
        <is>
          <t xml:space="preserve">шт.</t>
        </is>
      </c>
      <c r="G374" s="29">
        <v>68</v>
      </c>
      <c r="H374" s="21"/>
      <c r="I374" s="31" t="str">
        <f>IF(N(H374)&gt;0,H374*G374,"")</f>
        <v/>
      </c>
      <c r="J374" t="str">
        <f>IF(N(H374)&gt;0,A374,"")</f>
        <v/>
      </c>
    </row>
    <row r="375">
      <c r="A375" s="28">
        <v>365</v>
      </c>
      <c r="B375" s="26" t="inlineStr">
        <is>
          <t xml:space="preserve">Плитка</t>
        </is>
      </c>
      <c r="C375" s="26" t="inlineStr">
        <is>
          <t xml:space="preserve">250 × 30 × 3</t>
        </is>
      </c>
      <c r="D375" s="24"/>
      <c r="E375" s="26" t="inlineStr">
        <is>
          <t xml:space="preserve">покостівка</t>
        </is>
      </c>
      <c r="F375" s="28" t="inlineStr">
        <is>
          <t xml:space="preserve">шт.</t>
        </is>
      </c>
      <c r="G375" s="29">
        <v>65</v>
      </c>
      <c r="H375" s="21"/>
      <c r="I375" s="31" t="str">
        <f>IF(N(H375)&gt;0,H375*G375,"")</f>
        <v/>
      </c>
      <c r="J375" t="str">
        <f>IF(N(H375)&gt;0,A375,"")</f>
        <v/>
      </c>
    </row>
    <row r="376">
      <c r="A376" s="28">
        <v>366</v>
      </c>
      <c r="B376" s="26" t="inlineStr">
        <is>
          <t xml:space="preserve">Плитка</t>
        </is>
      </c>
      <c r="C376" s="26" t="inlineStr">
        <is>
          <t xml:space="preserve">250 × 30 × 3</t>
        </is>
      </c>
      <c r="D376" s="25"/>
      <c r="E376" s="26" t="inlineStr">
        <is>
          <t xml:space="preserve">лезники</t>
        </is>
      </c>
      <c r="F376" s="28" t="inlineStr">
        <is>
          <t xml:space="preserve">шт.</t>
        </is>
      </c>
      <c r="G376" s="29">
        <v>65</v>
      </c>
      <c r="H376" s="21"/>
      <c r="I376" s="31" t="str">
        <f>IF(N(H376)&gt;0,H376*G376,"")</f>
        <v/>
      </c>
      <c r="J376" t="str">
        <f>IF(N(H376)&gt;0,A376,"")</f>
        <v/>
      </c>
    </row>
    <row r="377">
      <c r="A377" s="18">
        <v>367</v>
      </c>
      <c r="B377" s="16" t="inlineStr">
        <is>
          <t xml:space="preserve">Кубики (стовпчики)</t>
        </is>
      </c>
      <c r="C377" s="16" t="inlineStr">
        <is>
          <t xml:space="preserve">15 × 15 × 15</t>
        </is>
      </c>
      <c r="D377" s="23"/>
      <c r="E377" s="16" t="inlineStr">
        <is>
          <t xml:space="preserve">габро</t>
        </is>
      </c>
      <c r="F377" s="18" t="inlineStr">
        <is>
          <t xml:space="preserve">шт.</t>
        </is>
      </c>
      <c r="G377" s="19">
        <v>10</v>
      </c>
      <c r="H377" s="21"/>
      <c r="I377" s="22" t="str">
        <f>IF(N(H377)&gt;0,H377*G377,"")</f>
        <v/>
      </c>
      <c r="J377" t="str">
        <f>IF(N(H377)&gt;0,A377,"")</f>
        <v/>
      </c>
    </row>
    <row r="378">
      <c r="A378" s="18">
        <v>368</v>
      </c>
      <c r="B378" s="16" t="inlineStr">
        <is>
          <t xml:space="preserve">Кубики (стовпчики)</t>
        </is>
      </c>
      <c r="C378" s="16" t="inlineStr">
        <is>
          <t xml:space="preserve">15 × 15 × 15</t>
        </is>
      </c>
      <c r="D378" s="24"/>
      <c r="E378" s="16" t="inlineStr">
        <is>
          <t xml:space="preserve">покостівка</t>
        </is>
      </c>
      <c r="F378" s="18" t="inlineStr">
        <is>
          <t xml:space="preserve">шт.</t>
        </is>
      </c>
      <c r="G378" s="19">
        <v>10</v>
      </c>
      <c r="H378" s="21"/>
      <c r="I378" s="22" t="str">
        <f>IF(N(H378)&gt;0,H378*G378,"")</f>
        <v/>
      </c>
      <c r="J378" t="str">
        <f>IF(N(H378)&gt;0,A378,"")</f>
        <v/>
      </c>
    </row>
    <row r="379">
      <c r="A379" s="18">
        <v>369</v>
      </c>
      <c r="B379" s="16" t="inlineStr">
        <is>
          <t xml:space="preserve">Кубики (стовпчики)</t>
        </is>
      </c>
      <c r="C379" s="16" t="inlineStr">
        <is>
          <t xml:space="preserve">15 × 15 × 15</t>
        </is>
      </c>
      <c r="D379" s="25"/>
      <c r="E379" s="16" t="inlineStr">
        <is>
          <t xml:space="preserve">лезники</t>
        </is>
      </c>
      <c r="F379" s="18" t="inlineStr">
        <is>
          <t xml:space="preserve">шт.</t>
        </is>
      </c>
      <c r="G379" s="19">
        <v>10</v>
      </c>
      <c r="H379" s="21"/>
      <c r="I379" s="22" t="str">
        <f>IF(N(H379)&gt;0,H379*G379,"")</f>
        <v/>
      </c>
      <c r="J379" t="str">
        <f>IF(N(H379)&gt;0,A379,"")</f>
        <v/>
      </c>
    </row>
    <row r="380">
      <c r="A380" s="28">
        <v>370</v>
      </c>
      <c r="B380" s="26" t="inlineStr">
        <is>
          <t xml:space="preserve">Кубики (стовпчики)</t>
        </is>
      </c>
      <c r="C380" s="26" t="inlineStr">
        <is>
          <t xml:space="preserve">20 × 15 × 15</t>
        </is>
      </c>
      <c r="D380" s="23"/>
      <c r="E380" s="26" t="inlineStr">
        <is>
          <t xml:space="preserve">габро</t>
        </is>
      </c>
      <c r="F380" s="28" t="inlineStr">
        <is>
          <t xml:space="preserve">шт.</t>
        </is>
      </c>
      <c r="G380" s="29">
        <v>13</v>
      </c>
      <c r="H380" s="21"/>
      <c r="I380" s="31" t="str">
        <f>IF(N(H380)&gt;0,H380*G380,"")</f>
        <v/>
      </c>
      <c r="J380" t="str">
        <f>IF(N(H380)&gt;0,A380,"")</f>
        <v/>
      </c>
    </row>
    <row r="381">
      <c r="A381" s="28">
        <v>371</v>
      </c>
      <c r="B381" s="26" t="inlineStr">
        <is>
          <t xml:space="preserve">Кубики (стовпчики)</t>
        </is>
      </c>
      <c r="C381" s="26" t="inlineStr">
        <is>
          <t xml:space="preserve">20 × 15 × 15</t>
        </is>
      </c>
      <c r="D381" s="24"/>
      <c r="E381" s="26" t="inlineStr">
        <is>
          <t xml:space="preserve">покостівка</t>
        </is>
      </c>
      <c r="F381" s="28" t="inlineStr">
        <is>
          <t xml:space="preserve">шт.</t>
        </is>
      </c>
      <c r="G381" s="29">
        <v>13</v>
      </c>
      <c r="H381" s="21"/>
      <c r="I381" s="31" t="str">
        <f>IF(N(H381)&gt;0,H381*G381,"")</f>
        <v/>
      </c>
      <c r="J381" t="str">
        <f>IF(N(H381)&gt;0,A381,"")</f>
        <v/>
      </c>
    </row>
    <row r="382">
      <c r="A382" s="28">
        <v>372</v>
      </c>
      <c r="B382" s="26" t="inlineStr">
        <is>
          <t xml:space="preserve">Кубики (стовпчики)</t>
        </is>
      </c>
      <c r="C382" s="26" t="inlineStr">
        <is>
          <t xml:space="preserve">20 × 15 × 15</t>
        </is>
      </c>
      <c r="D382" s="25"/>
      <c r="E382" s="26" t="inlineStr">
        <is>
          <t xml:space="preserve">лезники</t>
        </is>
      </c>
      <c r="F382" s="28" t="inlineStr">
        <is>
          <t xml:space="preserve">шт.</t>
        </is>
      </c>
      <c r="G382" s="29">
        <v>13</v>
      </c>
      <c r="H382" s="21"/>
      <c r="I382" s="31" t="str">
        <f>IF(N(H382)&gt;0,H382*G382,"")</f>
        <v/>
      </c>
      <c r="J382" t="str">
        <f>IF(N(H382)&gt;0,A382,"")</f>
        <v/>
      </c>
    </row>
    <row r="383">
      <c r="A383" s="18">
        <v>373</v>
      </c>
      <c r="B383" s="16" t="inlineStr">
        <is>
          <t xml:space="preserve">Кубики (стовпчики)</t>
        </is>
      </c>
      <c r="C383" s="16" t="inlineStr">
        <is>
          <t xml:space="preserve">20 × 20 × 20</t>
        </is>
      </c>
      <c r="D383" s="23"/>
      <c r="E383" s="16" t="inlineStr">
        <is>
          <t xml:space="preserve">габро</t>
        </is>
      </c>
      <c r="F383" s="18" t="inlineStr">
        <is>
          <t xml:space="preserve">шт.</t>
        </is>
      </c>
      <c r="G383" s="19">
        <v>24</v>
      </c>
      <c r="H383" s="21"/>
      <c r="I383" s="22" t="str">
        <f>IF(N(H383)&gt;0,H383*G383,"")</f>
        <v/>
      </c>
      <c r="J383" t="str">
        <f>IF(N(H383)&gt;0,A383,"")</f>
        <v/>
      </c>
    </row>
    <row r="384">
      <c r="A384" s="18">
        <v>374</v>
      </c>
      <c r="B384" s="16" t="inlineStr">
        <is>
          <t xml:space="preserve">Кубики (стовпчики)</t>
        </is>
      </c>
      <c r="C384" s="16" t="inlineStr">
        <is>
          <t xml:space="preserve">20 × 20 × 20</t>
        </is>
      </c>
      <c r="D384" s="24"/>
      <c r="E384" s="16" t="inlineStr">
        <is>
          <t xml:space="preserve">покостівка</t>
        </is>
      </c>
      <c r="F384" s="18" t="inlineStr">
        <is>
          <t xml:space="preserve">шт.</t>
        </is>
      </c>
      <c r="G384" s="19">
        <v>23</v>
      </c>
      <c r="H384" s="21"/>
      <c r="I384" s="22" t="str">
        <f>IF(N(H384)&gt;0,H384*G384,"")</f>
        <v/>
      </c>
      <c r="J384" t="str">
        <f>IF(N(H384)&gt;0,A384,"")</f>
        <v/>
      </c>
    </row>
    <row r="385">
      <c r="A385" s="18">
        <v>375</v>
      </c>
      <c r="B385" s="16" t="inlineStr">
        <is>
          <t xml:space="preserve">Кубики (стовпчики)</t>
        </is>
      </c>
      <c r="C385" s="16" t="inlineStr">
        <is>
          <t xml:space="preserve">20 × 20 × 20</t>
        </is>
      </c>
      <c r="D385" s="25"/>
      <c r="E385" s="16" t="inlineStr">
        <is>
          <t xml:space="preserve">лезники</t>
        </is>
      </c>
      <c r="F385" s="18" t="inlineStr">
        <is>
          <t xml:space="preserve">шт.</t>
        </is>
      </c>
      <c r="G385" s="19">
        <v>23</v>
      </c>
      <c r="H385" s="21"/>
      <c r="I385" s="22" t="str">
        <f>IF(N(H385)&gt;0,H385*G385,"")</f>
        <v/>
      </c>
      <c r="J385" t="str">
        <f>IF(N(H385)&gt;0,A385,"")</f>
        <v/>
      </c>
    </row>
    <row r="386">
      <c r="A386" s="28">
        <v>376</v>
      </c>
      <c r="B386" s="26" t="inlineStr">
        <is>
          <t xml:space="preserve">Кубики (стовпчики)</t>
        </is>
      </c>
      <c r="C386" s="26" t="inlineStr">
        <is>
          <t xml:space="preserve">25 × 15 × 15</t>
        </is>
      </c>
      <c r="D386" s="23"/>
      <c r="E386" s="26" t="inlineStr">
        <is>
          <t xml:space="preserve">габро</t>
        </is>
      </c>
      <c r="F386" s="28" t="inlineStr">
        <is>
          <t xml:space="preserve">шт.</t>
        </is>
      </c>
      <c r="G386" s="29">
        <v>17</v>
      </c>
      <c r="H386" s="21"/>
      <c r="I386" s="31" t="str">
        <f>IF(N(H386)&gt;0,H386*G386,"")</f>
        <v/>
      </c>
      <c r="J386" t="str">
        <f>IF(N(H386)&gt;0,A386,"")</f>
        <v/>
      </c>
    </row>
    <row r="387">
      <c r="A387" s="28">
        <v>377</v>
      </c>
      <c r="B387" s="26" t="inlineStr">
        <is>
          <t xml:space="preserve">Кубики (стовпчики)</t>
        </is>
      </c>
      <c r="C387" s="26" t="inlineStr">
        <is>
          <t xml:space="preserve">25 × 15 × 15</t>
        </is>
      </c>
      <c r="D387" s="24"/>
      <c r="E387" s="26" t="inlineStr">
        <is>
          <t xml:space="preserve">покостівка</t>
        </is>
      </c>
      <c r="F387" s="28" t="inlineStr">
        <is>
          <t xml:space="preserve">шт.</t>
        </is>
      </c>
      <c r="G387" s="29">
        <v>16</v>
      </c>
      <c r="H387" s="21"/>
      <c r="I387" s="31" t="str">
        <f>IF(N(H387)&gt;0,H387*G387,"")</f>
        <v/>
      </c>
      <c r="J387" t="str">
        <f>IF(N(H387)&gt;0,A387,"")</f>
        <v/>
      </c>
    </row>
    <row r="388">
      <c r="A388" s="28">
        <v>378</v>
      </c>
      <c r="B388" s="26" t="inlineStr">
        <is>
          <t xml:space="preserve">Кубики (стовпчики)</t>
        </is>
      </c>
      <c r="C388" s="26" t="inlineStr">
        <is>
          <t xml:space="preserve">25 × 15 × 15</t>
        </is>
      </c>
      <c r="D388" s="25"/>
      <c r="E388" s="26" t="inlineStr">
        <is>
          <t xml:space="preserve">лезники</t>
        </is>
      </c>
      <c r="F388" s="28" t="inlineStr">
        <is>
          <t xml:space="preserve">шт.</t>
        </is>
      </c>
      <c r="G388" s="29">
        <v>16</v>
      </c>
      <c r="H388" s="21"/>
      <c r="I388" s="31" t="str">
        <f>IF(N(H388)&gt;0,H388*G388,"")</f>
        <v/>
      </c>
      <c r="J388" t="str">
        <f>IF(N(H388)&gt;0,A388,"")</f>
        <v/>
      </c>
    </row>
    <row r="389">
      <c r="A389" s="18">
        <v>379</v>
      </c>
      <c r="B389" s="16" t="inlineStr">
        <is>
          <t xml:space="preserve">Кубики (стовпчики)</t>
        </is>
      </c>
      <c r="C389" s="16" t="inlineStr">
        <is>
          <t xml:space="preserve">25 × 20 × 20</t>
        </is>
      </c>
      <c r="D389" s="23"/>
      <c r="E389" s="16" t="inlineStr">
        <is>
          <t xml:space="preserve">габро</t>
        </is>
      </c>
      <c r="F389" s="18" t="inlineStr">
        <is>
          <t xml:space="preserve">шт.</t>
        </is>
      </c>
      <c r="G389" s="19">
        <v>30</v>
      </c>
      <c r="H389" s="21"/>
      <c r="I389" s="22" t="str">
        <f>IF(N(H389)&gt;0,H389*G389,"")</f>
        <v/>
      </c>
      <c r="J389" t="str">
        <f>IF(N(H389)&gt;0,A389,"")</f>
        <v/>
      </c>
    </row>
    <row r="390">
      <c r="A390" s="18">
        <v>380</v>
      </c>
      <c r="B390" s="16" t="inlineStr">
        <is>
          <t xml:space="preserve">Кубики (стовпчики)</t>
        </is>
      </c>
      <c r="C390" s="16" t="inlineStr">
        <is>
          <t xml:space="preserve">25 × 20 × 20</t>
        </is>
      </c>
      <c r="D390" s="24"/>
      <c r="E390" s="16" t="inlineStr">
        <is>
          <t xml:space="preserve">покостівка</t>
        </is>
      </c>
      <c r="F390" s="18" t="inlineStr">
        <is>
          <t xml:space="preserve">шт.</t>
        </is>
      </c>
      <c r="G390" s="19">
        <v>29</v>
      </c>
      <c r="H390" s="21"/>
      <c r="I390" s="22" t="str">
        <f>IF(N(H390)&gt;0,H390*G390,"")</f>
        <v/>
      </c>
      <c r="J390" t="str">
        <f>IF(N(H390)&gt;0,A390,"")</f>
        <v/>
      </c>
    </row>
    <row r="391">
      <c r="A391" s="18">
        <v>381</v>
      </c>
      <c r="B391" s="16" t="inlineStr">
        <is>
          <t xml:space="preserve">Кубики (стовпчики)</t>
        </is>
      </c>
      <c r="C391" s="16" t="inlineStr">
        <is>
          <t xml:space="preserve">25 × 20 × 20</t>
        </is>
      </c>
      <c r="D391" s="25"/>
      <c r="E391" s="16" t="inlineStr">
        <is>
          <t xml:space="preserve">лезники</t>
        </is>
      </c>
      <c r="F391" s="18" t="inlineStr">
        <is>
          <t xml:space="preserve">шт.</t>
        </is>
      </c>
      <c r="G391" s="19">
        <v>29</v>
      </c>
      <c r="H391" s="21"/>
      <c r="I391" s="22" t="str">
        <f>IF(N(H391)&gt;0,H391*G391,"")</f>
        <v/>
      </c>
      <c r="J391" t="str">
        <f>IF(N(H391)&gt;0,A391,"")</f>
        <v/>
      </c>
    </row>
    <row r="392">
      <c r="A392" s="28">
        <v>382</v>
      </c>
      <c r="B392" s="26" t="inlineStr">
        <is>
          <t xml:space="preserve">Кубики (стовпчики)</t>
        </is>
      </c>
      <c r="C392" s="26" t="inlineStr">
        <is>
          <t xml:space="preserve">30 × 15 × 15</t>
        </is>
      </c>
      <c r="D392" s="23"/>
      <c r="E392" s="26" t="inlineStr">
        <is>
          <t xml:space="preserve">габро</t>
        </is>
      </c>
      <c r="F392" s="28" t="inlineStr">
        <is>
          <t xml:space="preserve">шт.</t>
        </is>
      </c>
      <c r="G392" s="29">
        <v>20</v>
      </c>
      <c r="H392" s="21"/>
      <c r="I392" s="31" t="str">
        <f>IF(N(H392)&gt;0,H392*G392,"")</f>
        <v/>
      </c>
      <c r="J392" t="str">
        <f>IF(N(H392)&gt;0,A392,"")</f>
        <v/>
      </c>
    </row>
    <row r="393">
      <c r="A393" s="28">
        <v>383</v>
      </c>
      <c r="B393" s="26" t="inlineStr">
        <is>
          <t xml:space="preserve">Кубики (стовпчики)</t>
        </is>
      </c>
      <c r="C393" s="26" t="inlineStr">
        <is>
          <t xml:space="preserve">30 × 15 × 15</t>
        </is>
      </c>
      <c r="D393" s="24"/>
      <c r="E393" s="26" t="inlineStr">
        <is>
          <t xml:space="preserve">покостівка</t>
        </is>
      </c>
      <c r="F393" s="28" t="inlineStr">
        <is>
          <t xml:space="preserve">шт.</t>
        </is>
      </c>
      <c r="G393" s="29">
        <v>20</v>
      </c>
      <c r="H393" s="21"/>
      <c r="I393" s="31" t="str">
        <f>IF(N(H393)&gt;0,H393*G393,"")</f>
        <v/>
      </c>
      <c r="J393" t="str">
        <f>IF(N(H393)&gt;0,A393,"")</f>
        <v/>
      </c>
    </row>
    <row r="394">
      <c r="A394" s="28">
        <v>384</v>
      </c>
      <c r="B394" s="26" t="inlineStr">
        <is>
          <t xml:space="preserve">Кубики (стовпчики)</t>
        </is>
      </c>
      <c r="C394" s="26" t="inlineStr">
        <is>
          <t xml:space="preserve">30 × 15 × 15</t>
        </is>
      </c>
      <c r="D394" s="25"/>
      <c r="E394" s="26" t="inlineStr">
        <is>
          <t xml:space="preserve">лезники</t>
        </is>
      </c>
      <c r="F394" s="28" t="inlineStr">
        <is>
          <t xml:space="preserve">шт.</t>
        </is>
      </c>
      <c r="G394" s="29">
        <v>20</v>
      </c>
      <c r="H394" s="21"/>
      <c r="I394" s="31" t="str">
        <f>IF(N(H394)&gt;0,H394*G394,"")</f>
        <v/>
      </c>
      <c r="J394" t="str">
        <f>IF(N(H394)&gt;0,A394,"")</f>
        <v/>
      </c>
    </row>
    <row r="395">
      <c r="A395" s="18">
        <v>385</v>
      </c>
      <c r="B395" s="16" t="inlineStr">
        <is>
          <t xml:space="preserve">Кубики (стовпчики)</t>
        </is>
      </c>
      <c r="C395" s="16" t="inlineStr">
        <is>
          <t xml:space="preserve">30 × 20 × 20</t>
        </is>
      </c>
      <c r="D395" s="23"/>
      <c r="E395" s="16" t="inlineStr">
        <is>
          <t xml:space="preserve">габро</t>
        </is>
      </c>
      <c r="F395" s="18" t="inlineStr">
        <is>
          <t xml:space="preserve">шт.</t>
        </is>
      </c>
      <c r="G395" s="19">
        <v>36</v>
      </c>
      <c r="H395" s="21"/>
      <c r="I395" s="22" t="str">
        <f>IF(N(H395)&gt;0,H395*G395,"")</f>
        <v/>
      </c>
      <c r="J395" t="str">
        <f>IF(N(H395)&gt;0,A395,"")</f>
        <v/>
      </c>
    </row>
    <row r="396">
      <c r="A396" s="18">
        <v>386</v>
      </c>
      <c r="B396" s="16" t="inlineStr">
        <is>
          <t xml:space="preserve">Кубики (стовпчики)</t>
        </is>
      </c>
      <c r="C396" s="16" t="inlineStr">
        <is>
          <t xml:space="preserve">30 × 20 × 20</t>
        </is>
      </c>
      <c r="D396" s="24"/>
      <c r="E396" s="16" t="inlineStr">
        <is>
          <t xml:space="preserve">покостівка</t>
        </is>
      </c>
      <c r="F396" s="18" t="inlineStr">
        <is>
          <t xml:space="preserve">шт.</t>
        </is>
      </c>
      <c r="G396" s="19">
        <v>35</v>
      </c>
      <c r="H396" s="21"/>
      <c r="I396" s="22" t="str">
        <f>IF(N(H396)&gt;0,H396*G396,"")</f>
        <v/>
      </c>
      <c r="J396" t="str">
        <f>IF(N(H396)&gt;0,A396,"")</f>
        <v/>
      </c>
    </row>
    <row r="397">
      <c r="A397" s="18">
        <v>387</v>
      </c>
      <c r="B397" s="16" t="inlineStr">
        <is>
          <t xml:space="preserve">Кубики (стовпчики)</t>
        </is>
      </c>
      <c r="C397" s="16" t="inlineStr">
        <is>
          <t xml:space="preserve">30 × 20 × 20</t>
        </is>
      </c>
      <c r="D397" s="25"/>
      <c r="E397" s="16" t="inlineStr">
        <is>
          <t xml:space="preserve">лезники</t>
        </is>
      </c>
      <c r="F397" s="18" t="inlineStr">
        <is>
          <t xml:space="preserve">шт.</t>
        </is>
      </c>
      <c r="G397" s="19">
        <v>35</v>
      </c>
      <c r="H397" s="21"/>
      <c r="I397" s="22" t="str">
        <f>IF(N(H397)&gt;0,H397*G397,"")</f>
        <v/>
      </c>
      <c r="J397" t="str">
        <f>IF(N(H397)&gt;0,A397,"")</f>
        <v/>
      </c>
    </row>
    <row r="398">
      <c r="A398" s="28">
        <v>388</v>
      </c>
      <c r="B398" s="26" t="inlineStr">
        <is>
          <t xml:space="preserve">Вази</t>
        </is>
      </c>
      <c r="C398" s="26" t="inlineStr">
        <is>
          <t xml:space="preserve">20 × 15</t>
        </is>
      </c>
      <c r="D398" s="23"/>
      <c r="E398" s="26" t="inlineStr">
        <is>
          <t xml:space="preserve">габро</t>
        </is>
      </c>
      <c r="F398" s="28" t="inlineStr">
        <is>
          <t xml:space="preserve">шт.</t>
        </is>
      </c>
      <c r="G398" s="30">
        <v>5</v>
      </c>
      <c r="H398" s="21"/>
      <c r="I398" s="31" t="str">
        <f>IF(N(H398)&gt;0,H398*G398,"")</f>
        <v/>
      </c>
      <c r="J398" t="str">
        <f>IF(N(H398)&gt;0,A398,"")</f>
        <v/>
      </c>
    </row>
    <row r="399">
      <c r="A399" s="28">
        <v>389</v>
      </c>
      <c r="B399" s="26" t="inlineStr">
        <is>
          <t xml:space="preserve">Вази</t>
        </is>
      </c>
      <c r="C399" s="26" t="inlineStr">
        <is>
          <t xml:space="preserve">20 × 15</t>
        </is>
      </c>
      <c r="D399" s="24"/>
      <c r="E399" s="26" t="inlineStr">
        <is>
          <t xml:space="preserve">покостівка</t>
        </is>
      </c>
      <c r="F399" s="28" t="inlineStr">
        <is>
          <t xml:space="preserve">шт.</t>
        </is>
      </c>
      <c r="G399" s="30">
        <v>5</v>
      </c>
      <c r="H399" s="21"/>
      <c r="I399" s="31" t="str">
        <f>IF(N(H399)&gt;0,H399*G399,"")</f>
        <v/>
      </c>
      <c r="J399" t="str">
        <f>IF(N(H399)&gt;0,A399,"")</f>
        <v/>
      </c>
    </row>
    <row r="400">
      <c r="A400" s="28">
        <v>390</v>
      </c>
      <c r="B400" s="26" t="inlineStr">
        <is>
          <t xml:space="preserve">Вази</t>
        </is>
      </c>
      <c r="C400" s="26" t="inlineStr">
        <is>
          <t xml:space="preserve">20 × 15</t>
        </is>
      </c>
      <c r="D400" s="25"/>
      <c r="E400" s="26" t="inlineStr">
        <is>
          <t xml:space="preserve">лезники</t>
        </is>
      </c>
      <c r="F400" s="28" t="inlineStr">
        <is>
          <t xml:space="preserve">шт.</t>
        </is>
      </c>
      <c r="G400" s="30">
        <v>5</v>
      </c>
      <c r="H400" s="21"/>
      <c r="I400" s="31" t="str">
        <f>IF(N(H400)&gt;0,H400*G400,"")</f>
        <v/>
      </c>
      <c r="J400" t="str">
        <f>IF(N(H400)&gt;0,A400,"")</f>
        <v/>
      </c>
    </row>
    <row r="401">
      <c r="A401" s="28">
        <v>391</v>
      </c>
      <c r="B401" s="26" t="inlineStr">
        <is>
          <t xml:space="preserve">Вази</t>
        </is>
      </c>
      <c r="C401" s="26" t="inlineStr">
        <is>
          <t xml:space="preserve">20 × 15</t>
        </is>
      </c>
      <c r="D401" s="32"/>
      <c r="E401" s="26" t="inlineStr">
        <is>
          <t xml:space="preserve">масловка</t>
        </is>
      </c>
      <c r="F401" s="28" t="inlineStr">
        <is>
          <t xml:space="preserve">шт.</t>
        </is>
      </c>
      <c r="G401" s="30">
        <v>4</v>
      </c>
      <c r="H401" s="21"/>
      <c r="I401" s="31" t="str">
        <f>IF(N(H401)&gt;0,H401*G401,"")</f>
        <v/>
      </c>
      <c r="J401" t="str">
        <f>IF(N(H401)&gt;0,A401,"")</f>
        <v/>
      </c>
    </row>
    <row r="402">
      <c r="A402" s="28">
        <v>392</v>
      </c>
      <c r="B402" s="26" t="inlineStr">
        <is>
          <t xml:space="preserve">Вази</t>
        </is>
      </c>
      <c r="C402" s="26" t="inlineStr">
        <is>
          <t xml:space="preserve">20 × 15</t>
        </is>
      </c>
      <c r="D402" s="33"/>
      <c r="E402" s="26" t="inlineStr">
        <is>
          <t xml:space="preserve">токівський</t>
        </is>
      </c>
      <c r="F402" s="28" t="inlineStr">
        <is>
          <t xml:space="preserve">шт.</t>
        </is>
      </c>
      <c r="G402" s="30">
        <v>4</v>
      </c>
      <c r="H402" s="21"/>
      <c r="I402" s="31" t="str">
        <f>IF(N(H402)&gt;0,H402*G402,"")</f>
        <v/>
      </c>
      <c r="J402" t="str">
        <f>IF(N(H402)&gt;0,A402,"")</f>
        <v/>
      </c>
    </row>
    <row r="403">
      <c r="A403" s="18">
        <v>393</v>
      </c>
      <c r="B403" s="16" t="inlineStr">
        <is>
          <t xml:space="preserve">Вази</t>
        </is>
      </c>
      <c r="C403" s="16" t="inlineStr">
        <is>
          <t xml:space="preserve">25 × 15</t>
        </is>
      </c>
      <c r="D403" s="23"/>
      <c r="E403" s="16" t="inlineStr">
        <is>
          <t xml:space="preserve">габро</t>
        </is>
      </c>
      <c r="F403" s="18" t="inlineStr">
        <is>
          <t xml:space="preserve">шт.</t>
        </is>
      </c>
      <c r="G403" s="20">
        <v>6</v>
      </c>
      <c r="H403" s="21"/>
      <c r="I403" s="22" t="str">
        <f>IF(N(H403)&gt;0,H403*G403,"")</f>
        <v/>
      </c>
      <c r="J403" t="str">
        <f>IF(N(H403)&gt;0,A403,"")</f>
        <v/>
      </c>
    </row>
    <row r="404">
      <c r="A404" s="18">
        <v>394</v>
      </c>
      <c r="B404" s="16" t="inlineStr">
        <is>
          <t xml:space="preserve">Вази</t>
        </is>
      </c>
      <c r="C404" s="16" t="inlineStr">
        <is>
          <t xml:space="preserve">25 × 15</t>
        </is>
      </c>
      <c r="D404" s="24"/>
      <c r="E404" s="16" t="inlineStr">
        <is>
          <t xml:space="preserve">покостівка</t>
        </is>
      </c>
      <c r="F404" s="18" t="inlineStr">
        <is>
          <t xml:space="preserve">шт.</t>
        </is>
      </c>
      <c r="G404" s="20">
        <v>6</v>
      </c>
      <c r="H404" s="21"/>
      <c r="I404" s="22" t="str">
        <f>IF(N(H404)&gt;0,H404*G404,"")</f>
        <v/>
      </c>
      <c r="J404" t="str">
        <f>IF(N(H404)&gt;0,A404,"")</f>
        <v/>
      </c>
    </row>
    <row r="405">
      <c r="A405" s="18">
        <v>395</v>
      </c>
      <c r="B405" s="16" t="inlineStr">
        <is>
          <t xml:space="preserve">Вази</t>
        </is>
      </c>
      <c r="C405" s="16" t="inlineStr">
        <is>
          <t xml:space="preserve">25 × 15</t>
        </is>
      </c>
      <c r="D405" s="25"/>
      <c r="E405" s="16" t="inlineStr">
        <is>
          <t xml:space="preserve">лезники</t>
        </is>
      </c>
      <c r="F405" s="18" t="inlineStr">
        <is>
          <t xml:space="preserve">шт.</t>
        </is>
      </c>
      <c r="G405" s="20">
        <v>6</v>
      </c>
      <c r="H405" s="21"/>
      <c r="I405" s="22" t="str">
        <f>IF(N(H405)&gt;0,H405*G405,"")</f>
        <v/>
      </c>
      <c r="J405" t="str">
        <f>IF(N(H405)&gt;0,A405,"")</f>
        <v/>
      </c>
    </row>
    <row r="406">
      <c r="A406" s="18">
        <v>396</v>
      </c>
      <c r="B406" s="16" t="inlineStr">
        <is>
          <t xml:space="preserve">Вази</t>
        </is>
      </c>
      <c r="C406" s="16" t="inlineStr">
        <is>
          <t xml:space="preserve">25 × 15</t>
        </is>
      </c>
      <c r="D406" s="32"/>
      <c r="E406" s="16" t="inlineStr">
        <is>
          <t xml:space="preserve">масловка</t>
        </is>
      </c>
      <c r="F406" s="18" t="inlineStr">
        <is>
          <t xml:space="preserve">шт.</t>
        </is>
      </c>
      <c r="G406" s="20">
        <v>5</v>
      </c>
      <c r="H406" s="21"/>
      <c r="I406" s="22" t="str">
        <f>IF(N(H406)&gt;0,H406*G406,"")</f>
        <v/>
      </c>
      <c r="J406" t="str">
        <f>IF(N(H406)&gt;0,A406,"")</f>
        <v/>
      </c>
    </row>
    <row r="407">
      <c r="A407" s="18">
        <v>397</v>
      </c>
      <c r="B407" s="16" t="inlineStr">
        <is>
          <t xml:space="preserve">Вази</t>
        </is>
      </c>
      <c r="C407" s="16" t="inlineStr">
        <is>
          <t xml:space="preserve">25 × 15</t>
        </is>
      </c>
      <c r="D407" s="33"/>
      <c r="E407" s="16" t="inlineStr">
        <is>
          <t xml:space="preserve">токівський</t>
        </is>
      </c>
      <c r="F407" s="18" t="inlineStr">
        <is>
          <t xml:space="preserve">шт.</t>
        </is>
      </c>
      <c r="G407" s="20">
        <v>5</v>
      </c>
      <c r="H407" s="21"/>
      <c r="I407" s="22" t="str">
        <f>IF(N(H407)&gt;0,H407*G407,"")</f>
        <v/>
      </c>
      <c r="J407" t="str">
        <f>IF(N(H407)&gt;0,A407,"")</f>
        <v/>
      </c>
    </row>
    <row r="408">
      <c r="A408" s="28">
        <v>398</v>
      </c>
      <c r="B408" s="26" t="inlineStr">
        <is>
          <t xml:space="preserve">Вази</t>
        </is>
      </c>
      <c r="C408" s="26" t="inlineStr">
        <is>
          <t xml:space="preserve">30 × 15</t>
        </is>
      </c>
      <c r="D408" s="23"/>
      <c r="E408" s="26" t="inlineStr">
        <is>
          <t xml:space="preserve">габро</t>
        </is>
      </c>
      <c r="F408" s="28" t="inlineStr">
        <is>
          <t xml:space="preserve">шт.</t>
        </is>
      </c>
      <c r="G408" s="30">
        <v>7</v>
      </c>
      <c r="H408" s="21"/>
      <c r="I408" s="31" t="str">
        <f>IF(N(H408)&gt;0,H408*G408,"")</f>
        <v/>
      </c>
      <c r="J408" t="str">
        <f>IF(N(H408)&gt;0,A408,"")</f>
        <v/>
      </c>
    </row>
    <row r="409">
      <c r="A409" s="28">
        <v>399</v>
      </c>
      <c r="B409" s="26" t="inlineStr">
        <is>
          <t xml:space="preserve">Вази</t>
        </is>
      </c>
      <c r="C409" s="26" t="inlineStr">
        <is>
          <t xml:space="preserve">30 × 15</t>
        </is>
      </c>
      <c r="D409" s="24"/>
      <c r="E409" s="26" t="inlineStr">
        <is>
          <t xml:space="preserve">покостівка</t>
        </is>
      </c>
      <c r="F409" s="28" t="inlineStr">
        <is>
          <t xml:space="preserve">шт.</t>
        </is>
      </c>
      <c r="G409" s="30">
        <v>7</v>
      </c>
      <c r="H409" s="21"/>
      <c r="I409" s="31" t="str">
        <f>IF(N(H409)&gt;0,H409*G409,"")</f>
        <v/>
      </c>
      <c r="J409" t="str">
        <f>IF(N(H409)&gt;0,A409,"")</f>
        <v/>
      </c>
    </row>
    <row r="410">
      <c r="A410" s="28">
        <v>400</v>
      </c>
      <c r="B410" s="26" t="inlineStr">
        <is>
          <t xml:space="preserve">Вази</t>
        </is>
      </c>
      <c r="C410" s="26" t="inlineStr">
        <is>
          <t xml:space="preserve">30 × 15</t>
        </is>
      </c>
      <c r="D410" s="25"/>
      <c r="E410" s="26" t="inlineStr">
        <is>
          <t xml:space="preserve">лезники</t>
        </is>
      </c>
      <c r="F410" s="28" t="inlineStr">
        <is>
          <t xml:space="preserve">шт.</t>
        </is>
      </c>
      <c r="G410" s="30">
        <v>7</v>
      </c>
      <c r="H410" s="21"/>
      <c r="I410" s="31" t="str">
        <f>IF(N(H410)&gt;0,H410*G410,"")</f>
        <v/>
      </c>
      <c r="J410" t="str">
        <f>IF(N(H410)&gt;0,A410,"")</f>
        <v/>
      </c>
    </row>
    <row r="411">
      <c r="A411" s="28">
        <v>401</v>
      </c>
      <c r="B411" s="26" t="inlineStr">
        <is>
          <t xml:space="preserve">Вази</t>
        </is>
      </c>
      <c r="C411" s="26" t="inlineStr">
        <is>
          <t xml:space="preserve">30 × 15</t>
        </is>
      </c>
      <c r="D411" s="32"/>
      <c r="E411" s="26" t="inlineStr">
        <is>
          <t xml:space="preserve">масловка</t>
        </is>
      </c>
      <c r="F411" s="28" t="inlineStr">
        <is>
          <t xml:space="preserve">шт.</t>
        </is>
      </c>
      <c r="G411" s="30">
        <v>6</v>
      </c>
      <c r="H411" s="21"/>
      <c r="I411" s="31" t="str">
        <f>IF(N(H411)&gt;0,H411*G411,"")</f>
        <v/>
      </c>
      <c r="J411" t="str">
        <f>IF(N(H411)&gt;0,A411,"")</f>
        <v/>
      </c>
    </row>
    <row r="412">
      <c r="A412" s="28">
        <v>402</v>
      </c>
      <c r="B412" s="26" t="inlineStr">
        <is>
          <t xml:space="preserve">Вази</t>
        </is>
      </c>
      <c r="C412" s="26" t="inlineStr">
        <is>
          <t xml:space="preserve">30 × 15</t>
        </is>
      </c>
      <c r="D412" s="33"/>
      <c r="E412" s="26" t="inlineStr">
        <is>
          <t xml:space="preserve">токівський</t>
        </is>
      </c>
      <c r="F412" s="28" t="inlineStr">
        <is>
          <t xml:space="preserve">шт.</t>
        </is>
      </c>
      <c r="G412" s="30">
        <v>6</v>
      </c>
      <c r="H412" s="21"/>
      <c r="I412" s="31" t="str">
        <f>IF(N(H412)&gt;0,H412*G412,"")</f>
        <v/>
      </c>
      <c r="J412" t="str">
        <f>IF(N(H412)&gt;0,A412,"")</f>
        <v/>
      </c>
    </row>
    <row r="413">
      <c r="A413" s="18">
        <v>403</v>
      </c>
      <c r="B413" s="16" t="inlineStr">
        <is>
          <t xml:space="preserve">Вази</t>
        </is>
      </c>
      <c r="C413" s="16" t="inlineStr">
        <is>
          <t xml:space="preserve">40 × 15</t>
        </is>
      </c>
      <c r="D413" s="23"/>
      <c r="E413" s="16" t="inlineStr">
        <is>
          <t xml:space="preserve">габро</t>
        </is>
      </c>
      <c r="F413" s="18" t="inlineStr">
        <is>
          <t xml:space="preserve">шт.</t>
        </is>
      </c>
      <c r="G413" s="20">
        <v>10</v>
      </c>
      <c r="H413" s="21"/>
      <c r="I413" s="22" t="str">
        <f>IF(N(H413)&gt;0,H413*G413,"")</f>
        <v/>
      </c>
      <c r="J413" t="str">
        <f>IF(N(H413)&gt;0,A413,"")</f>
        <v/>
      </c>
    </row>
    <row r="414">
      <c r="A414" s="18">
        <v>404</v>
      </c>
      <c r="B414" s="16" t="inlineStr">
        <is>
          <t xml:space="preserve">Вази</t>
        </is>
      </c>
      <c r="C414" s="16" t="inlineStr">
        <is>
          <t xml:space="preserve">40 × 15</t>
        </is>
      </c>
      <c r="D414" s="24"/>
      <c r="E414" s="16" t="inlineStr">
        <is>
          <t xml:space="preserve">покостівка</t>
        </is>
      </c>
      <c r="F414" s="18" t="inlineStr">
        <is>
          <t xml:space="preserve">шт.</t>
        </is>
      </c>
      <c r="G414" s="20">
        <v>9</v>
      </c>
      <c r="H414" s="21"/>
      <c r="I414" s="22" t="str">
        <f>IF(N(H414)&gt;0,H414*G414,"")</f>
        <v/>
      </c>
      <c r="J414" t="str">
        <f>IF(N(H414)&gt;0,A414,"")</f>
        <v/>
      </c>
    </row>
    <row r="415">
      <c r="A415" s="18">
        <v>405</v>
      </c>
      <c r="B415" s="16" t="inlineStr">
        <is>
          <t xml:space="preserve">Вази</t>
        </is>
      </c>
      <c r="C415" s="16" t="inlineStr">
        <is>
          <t xml:space="preserve">40 × 15</t>
        </is>
      </c>
      <c r="D415" s="25"/>
      <c r="E415" s="16" t="inlineStr">
        <is>
          <t xml:space="preserve">лезники</t>
        </is>
      </c>
      <c r="F415" s="18" t="inlineStr">
        <is>
          <t xml:space="preserve">шт.</t>
        </is>
      </c>
      <c r="G415" s="20">
        <v>9</v>
      </c>
      <c r="H415" s="21"/>
      <c r="I415" s="22" t="str">
        <f>IF(N(H415)&gt;0,H415*G415,"")</f>
        <v/>
      </c>
      <c r="J415" t="str">
        <f>IF(N(H415)&gt;0,A415,"")</f>
        <v/>
      </c>
    </row>
    <row r="416">
      <c r="A416" s="18">
        <v>406</v>
      </c>
      <c r="B416" s="16" t="inlineStr">
        <is>
          <t xml:space="preserve">Вази</t>
        </is>
      </c>
      <c r="C416" s="16" t="inlineStr">
        <is>
          <t xml:space="preserve">40 × 15</t>
        </is>
      </c>
      <c r="D416" s="32"/>
      <c r="E416" s="16" t="inlineStr">
        <is>
          <t xml:space="preserve">масловка</t>
        </is>
      </c>
      <c r="F416" s="18" t="inlineStr">
        <is>
          <t xml:space="preserve">шт.</t>
        </is>
      </c>
      <c r="G416" s="20">
        <v>9</v>
      </c>
      <c r="H416" s="21"/>
      <c r="I416" s="22" t="str">
        <f>IF(N(H416)&gt;0,H416*G416,"")</f>
        <v/>
      </c>
      <c r="J416" t="str">
        <f>IF(N(H416)&gt;0,A416,"")</f>
        <v/>
      </c>
    </row>
    <row r="417">
      <c r="A417" s="18">
        <v>407</v>
      </c>
      <c r="B417" s="16" t="inlineStr">
        <is>
          <t xml:space="preserve">Вази</t>
        </is>
      </c>
      <c r="C417" s="16" t="inlineStr">
        <is>
          <t xml:space="preserve">40 × 15</t>
        </is>
      </c>
      <c r="D417" s="33"/>
      <c r="E417" s="16" t="inlineStr">
        <is>
          <t xml:space="preserve">токівський</t>
        </is>
      </c>
      <c r="F417" s="18" t="inlineStr">
        <is>
          <t xml:space="preserve">шт.</t>
        </is>
      </c>
      <c r="G417" s="20">
        <v>9</v>
      </c>
      <c r="H417" s="21"/>
      <c r="I417" s="22" t="str">
        <f>IF(N(H417)&gt;0,H417*G417,"")</f>
        <v/>
      </c>
      <c r="J417" t="str">
        <f>IF(N(H417)&gt;0,A417,"")</f>
        <v/>
      </c>
    </row>
    <row r="418">
      <c r="A418" s="28">
        <v>408</v>
      </c>
      <c r="B418" s="26" t="inlineStr">
        <is>
          <t xml:space="preserve">Вази</t>
        </is>
      </c>
      <c r="C418" s="26" t="inlineStr">
        <is>
          <t xml:space="preserve">40 × 20</t>
        </is>
      </c>
      <c r="D418" s="23"/>
      <c r="E418" s="26" t="inlineStr">
        <is>
          <t xml:space="preserve">габро</t>
        </is>
      </c>
      <c r="F418" s="28" t="inlineStr">
        <is>
          <t xml:space="preserve">шт.</t>
        </is>
      </c>
      <c r="G418" s="30">
        <v>17</v>
      </c>
      <c r="H418" s="21"/>
      <c r="I418" s="31" t="str">
        <f>IF(N(H418)&gt;0,H418*G418,"")</f>
        <v/>
      </c>
      <c r="J418" t="str">
        <f>IF(N(H418)&gt;0,A418,"")</f>
        <v/>
      </c>
    </row>
    <row r="419">
      <c r="A419" s="28">
        <v>409</v>
      </c>
      <c r="B419" s="26" t="inlineStr">
        <is>
          <t xml:space="preserve">Вази</t>
        </is>
      </c>
      <c r="C419" s="26" t="inlineStr">
        <is>
          <t xml:space="preserve">40 × 20</t>
        </is>
      </c>
      <c r="D419" s="24"/>
      <c r="E419" s="26" t="inlineStr">
        <is>
          <t xml:space="preserve">покостівка</t>
        </is>
      </c>
      <c r="F419" s="28" t="inlineStr">
        <is>
          <t xml:space="preserve">шт.</t>
        </is>
      </c>
      <c r="G419" s="30">
        <v>16</v>
      </c>
      <c r="H419" s="21"/>
      <c r="I419" s="31" t="str">
        <f>IF(N(H419)&gt;0,H419*G419,"")</f>
        <v/>
      </c>
      <c r="J419" t="str">
        <f>IF(N(H419)&gt;0,A419,"")</f>
        <v/>
      </c>
    </row>
    <row r="420">
      <c r="A420" s="28">
        <v>410</v>
      </c>
      <c r="B420" s="26" t="inlineStr">
        <is>
          <t xml:space="preserve">Вази</t>
        </is>
      </c>
      <c r="C420" s="26" t="inlineStr">
        <is>
          <t xml:space="preserve">40 × 20</t>
        </is>
      </c>
      <c r="D420" s="25"/>
      <c r="E420" s="26" t="inlineStr">
        <is>
          <t xml:space="preserve">лезники</t>
        </is>
      </c>
      <c r="F420" s="28" t="inlineStr">
        <is>
          <t xml:space="preserve">шт.</t>
        </is>
      </c>
      <c r="G420" s="30">
        <v>16</v>
      </c>
      <c r="H420" s="21"/>
      <c r="I420" s="31" t="str">
        <f>IF(N(H420)&gt;0,H420*G420,"")</f>
        <v/>
      </c>
      <c r="J420" t="str">
        <f>IF(N(H420)&gt;0,A420,"")</f>
        <v/>
      </c>
    </row>
    <row r="421">
      <c r="A421" s="28">
        <v>411</v>
      </c>
      <c r="B421" s="26" t="inlineStr">
        <is>
          <t xml:space="preserve">Вази</t>
        </is>
      </c>
      <c r="C421" s="26" t="inlineStr">
        <is>
          <t xml:space="preserve">40 × 20</t>
        </is>
      </c>
      <c r="D421" s="32"/>
      <c r="E421" s="26" t="inlineStr">
        <is>
          <t xml:space="preserve">масловка</t>
        </is>
      </c>
      <c r="F421" s="28" t="inlineStr">
        <is>
          <t xml:space="preserve">шт.</t>
        </is>
      </c>
      <c r="G421" s="30">
        <v>15</v>
      </c>
      <c r="H421" s="21"/>
      <c r="I421" s="31" t="str">
        <f>IF(N(H421)&gt;0,H421*G421,"")</f>
        <v/>
      </c>
      <c r="J421" t="str">
        <f>IF(N(H421)&gt;0,A421,"")</f>
        <v/>
      </c>
    </row>
    <row r="422">
      <c r="A422" s="28">
        <v>412</v>
      </c>
      <c r="B422" s="26" t="inlineStr">
        <is>
          <t xml:space="preserve">Вази</t>
        </is>
      </c>
      <c r="C422" s="26" t="inlineStr">
        <is>
          <t xml:space="preserve">40 × 20</t>
        </is>
      </c>
      <c r="D422" s="33"/>
      <c r="E422" s="26" t="inlineStr">
        <is>
          <t xml:space="preserve">токівський</t>
        </is>
      </c>
      <c r="F422" s="28" t="inlineStr">
        <is>
          <t xml:space="preserve">шт.</t>
        </is>
      </c>
      <c r="G422" s="30">
        <v>15</v>
      </c>
      <c r="H422" s="21"/>
      <c r="I422" s="31" t="str">
        <f>IF(N(H422)&gt;0,H422*G422,"")</f>
        <v/>
      </c>
      <c r="J422" t="str">
        <f>IF(N(H422)&gt;0,A422,"")</f>
        <v/>
      </c>
    </row>
    <row r="423">
      <c r="A423" s="18">
        <v>413</v>
      </c>
      <c r="B423" s="16" t="inlineStr">
        <is>
          <t xml:space="preserve">Вази</t>
        </is>
      </c>
      <c r="C423" s="16" t="inlineStr">
        <is>
          <t xml:space="preserve">50 × 15</t>
        </is>
      </c>
      <c r="D423" s="23"/>
      <c r="E423" s="16" t="inlineStr">
        <is>
          <t xml:space="preserve">габро</t>
        </is>
      </c>
      <c r="F423" s="18" t="inlineStr">
        <is>
          <t xml:space="preserve">шт.</t>
        </is>
      </c>
      <c r="G423" s="20">
        <v>12</v>
      </c>
      <c r="H423" s="21"/>
      <c r="I423" s="22" t="str">
        <f>IF(N(H423)&gt;0,H423*G423,"")</f>
        <v/>
      </c>
      <c r="J423" t="str">
        <f>IF(N(H423)&gt;0,A423,"")</f>
        <v/>
      </c>
    </row>
    <row r="424">
      <c r="A424" s="18">
        <v>414</v>
      </c>
      <c r="B424" s="16" t="inlineStr">
        <is>
          <t xml:space="preserve">Вази</t>
        </is>
      </c>
      <c r="C424" s="16" t="inlineStr">
        <is>
          <t xml:space="preserve">50 × 15</t>
        </is>
      </c>
      <c r="D424" s="24"/>
      <c r="E424" s="16" t="inlineStr">
        <is>
          <t xml:space="preserve">покостівка</t>
        </is>
      </c>
      <c r="F424" s="18" t="inlineStr">
        <is>
          <t xml:space="preserve">шт.</t>
        </is>
      </c>
      <c r="G424" s="20">
        <v>12</v>
      </c>
      <c r="H424" s="21"/>
      <c r="I424" s="22" t="str">
        <f>IF(N(H424)&gt;0,H424*G424,"")</f>
        <v/>
      </c>
      <c r="J424" t="str">
        <f>IF(N(H424)&gt;0,A424,"")</f>
        <v/>
      </c>
    </row>
    <row r="425">
      <c r="A425" s="18">
        <v>415</v>
      </c>
      <c r="B425" s="16" t="inlineStr">
        <is>
          <t xml:space="preserve">Вази</t>
        </is>
      </c>
      <c r="C425" s="16" t="inlineStr">
        <is>
          <t xml:space="preserve">50 × 15</t>
        </is>
      </c>
      <c r="D425" s="25"/>
      <c r="E425" s="16" t="inlineStr">
        <is>
          <t xml:space="preserve">лезники</t>
        </is>
      </c>
      <c r="F425" s="18" t="inlineStr">
        <is>
          <t xml:space="preserve">шт.</t>
        </is>
      </c>
      <c r="G425" s="20">
        <v>12</v>
      </c>
      <c r="H425" s="21"/>
      <c r="I425" s="22" t="str">
        <f>IF(N(H425)&gt;0,H425*G425,"")</f>
        <v/>
      </c>
      <c r="J425" t="str">
        <f>IF(N(H425)&gt;0,A425,"")</f>
        <v/>
      </c>
    </row>
    <row r="426">
      <c r="A426" s="18">
        <v>416</v>
      </c>
      <c r="B426" s="16" t="inlineStr">
        <is>
          <t xml:space="preserve">Вази</t>
        </is>
      </c>
      <c r="C426" s="16" t="inlineStr">
        <is>
          <t xml:space="preserve">50 × 15</t>
        </is>
      </c>
      <c r="D426" s="32"/>
      <c r="E426" s="16" t="inlineStr">
        <is>
          <t xml:space="preserve">масловка</t>
        </is>
      </c>
      <c r="F426" s="18" t="inlineStr">
        <is>
          <t xml:space="preserve">шт.</t>
        </is>
      </c>
      <c r="G426" s="20">
        <v>11</v>
      </c>
      <c r="H426" s="21"/>
      <c r="I426" s="22" t="str">
        <f>IF(N(H426)&gt;0,H426*G426,"")</f>
        <v/>
      </c>
      <c r="J426" t="str">
        <f>IF(N(H426)&gt;0,A426,"")</f>
        <v/>
      </c>
    </row>
    <row r="427">
      <c r="A427" s="18">
        <v>417</v>
      </c>
      <c r="B427" s="16" t="inlineStr">
        <is>
          <t xml:space="preserve">Вази</t>
        </is>
      </c>
      <c r="C427" s="16" t="inlineStr">
        <is>
          <t xml:space="preserve">50 × 15</t>
        </is>
      </c>
      <c r="D427" s="33"/>
      <c r="E427" s="16" t="inlineStr">
        <is>
          <t xml:space="preserve">токівський</t>
        </is>
      </c>
      <c r="F427" s="18" t="inlineStr">
        <is>
          <t xml:space="preserve">шт.</t>
        </is>
      </c>
      <c r="G427" s="20">
        <v>11</v>
      </c>
      <c r="H427" s="21"/>
      <c r="I427" s="22" t="str">
        <f>IF(N(H427)&gt;0,H427*G427,"")</f>
        <v/>
      </c>
      <c r="J427" t="str">
        <f>IF(N(H427)&gt;0,A427,"")</f>
        <v/>
      </c>
    </row>
    <row r="428">
      <c r="A428" s="28">
        <v>418</v>
      </c>
      <c r="B428" s="26" t="inlineStr">
        <is>
          <t xml:space="preserve">Вази</t>
        </is>
      </c>
      <c r="C428" s="26" t="inlineStr">
        <is>
          <t xml:space="preserve">50 × 20</t>
        </is>
      </c>
      <c r="D428" s="23"/>
      <c r="E428" s="26" t="inlineStr">
        <is>
          <t xml:space="preserve">габро</t>
        </is>
      </c>
      <c r="F428" s="28" t="inlineStr">
        <is>
          <t xml:space="preserve">шт.</t>
        </is>
      </c>
      <c r="G428" s="30">
        <v>21</v>
      </c>
      <c r="H428" s="21"/>
      <c r="I428" s="31" t="str">
        <f>IF(N(H428)&gt;0,H428*G428,"")</f>
        <v/>
      </c>
      <c r="J428" t="str">
        <f>IF(N(H428)&gt;0,A428,"")</f>
        <v/>
      </c>
    </row>
    <row r="429">
      <c r="A429" s="28">
        <v>419</v>
      </c>
      <c r="B429" s="26" t="inlineStr">
        <is>
          <t xml:space="preserve">Вази</t>
        </is>
      </c>
      <c r="C429" s="26" t="inlineStr">
        <is>
          <t xml:space="preserve">50 × 20</t>
        </is>
      </c>
      <c r="D429" s="24"/>
      <c r="E429" s="26" t="inlineStr">
        <is>
          <t xml:space="preserve">покостівка</t>
        </is>
      </c>
      <c r="F429" s="28" t="inlineStr">
        <is>
          <t xml:space="preserve">шт.</t>
        </is>
      </c>
      <c r="G429" s="30">
        <v>20</v>
      </c>
      <c r="H429" s="21"/>
      <c r="I429" s="31" t="str">
        <f>IF(N(H429)&gt;0,H429*G429,"")</f>
        <v/>
      </c>
      <c r="J429" t="str">
        <f>IF(N(H429)&gt;0,A429,"")</f>
        <v/>
      </c>
    </row>
    <row r="430">
      <c r="A430" s="28">
        <v>420</v>
      </c>
      <c r="B430" s="26" t="inlineStr">
        <is>
          <t xml:space="preserve">Вази</t>
        </is>
      </c>
      <c r="C430" s="26" t="inlineStr">
        <is>
          <t xml:space="preserve">50 × 20</t>
        </is>
      </c>
      <c r="D430" s="25"/>
      <c r="E430" s="26" t="inlineStr">
        <is>
          <t xml:space="preserve">лезники</t>
        </is>
      </c>
      <c r="F430" s="28" t="inlineStr">
        <is>
          <t xml:space="preserve">шт.</t>
        </is>
      </c>
      <c r="G430" s="30">
        <v>20</v>
      </c>
      <c r="H430" s="21"/>
      <c r="I430" s="31" t="str">
        <f>IF(N(H430)&gt;0,H430*G430,"")</f>
        <v/>
      </c>
      <c r="J430" t="str">
        <f>IF(N(H430)&gt;0,A430,"")</f>
        <v/>
      </c>
    </row>
    <row r="431">
      <c r="A431" s="28">
        <v>421</v>
      </c>
      <c r="B431" s="26" t="inlineStr">
        <is>
          <t xml:space="preserve">Вази</t>
        </is>
      </c>
      <c r="C431" s="26" t="inlineStr">
        <is>
          <t xml:space="preserve">50 × 20</t>
        </is>
      </c>
      <c r="D431" s="32"/>
      <c r="E431" s="26" t="inlineStr">
        <is>
          <t xml:space="preserve">масловка</t>
        </is>
      </c>
      <c r="F431" s="28" t="inlineStr">
        <is>
          <t xml:space="preserve">шт.</t>
        </is>
      </c>
      <c r="G431" s="30">
        <v>19</v>
      </c>
      <c r="H431" s="21"/>
      <c r="I431" s="31" t="str">
        <f>IF(N(H431)&gt;0,H431*G431,"")</f>
        <v/>
      </c>
      <c r="J431" t="str">
        <f>IF(N(H431)&gt;0,A431,"")</f>
        <v/>
      </c>
    </row>
    <row r="432">
      <c r="A432" s="28">
        <v>422</v>
      </c>
      <c r="B432" s="26" t="inlineStr">
        <is>
          <t xml:space="preserve">Вази</t>
        </is>
      </c>
      <c r="C432" s="26" t="inlineStr">
        <is>
          <t xml:space="preserve">50 × 20</t>
        </is>
      </c>
      <c r="D432" s="33"/>
      <c r="E432" s="26" t="inlineStr">
        <is>
          <t xml:space="preserve">токівський</t>
        </is>
      </c>
      <c r="F432" s="28" t="inlineStr">
        <is>
          <t xml:space="preserve">шт.</t>
        </is>
      </c>
      <c r="G432" s="30">
        <v>19</v>
      </c>
      <c r="H432" s="21"/>
      <c r="I432" s="31" t="str">
        <f>IF(N(H432)&gt;0,H432*G432,"")</f>
        <v/>
      </c>
      <c r="J432" t="str">
        <f>IF(N(H432)&gt;0,A432,"")</f>
        <v/>
      </c>
    </row>
    <row r="433">
      <c r="A433" s="18">
        <v>423</v>
      </c>
      <c r="B433" s="16" t="inlineStr">
        <is>
          <t xml:space="preserve">Вази</t>
        </is>
      </c>
      <c r="C433" s="16" t="inlineStr">
        <is>
          <t xml:space="preserve">60 × 20</t>
        </is>
      </c>
      <c r="D433" s="23"/>
      <c r="E433" s="16" t="inlineStr">
        <is>
          <t xml:space="preserve">габро</t>
        </is>
      </c>
      <c r="F433" s="18" t="inlineStr">
        <is>
          <t xml:space="preserve">шт.</t>
        </is>
      </c>
      <c r="G433" s="20">
        <v>25</v>
      </c>
      <c r="H433" s="21"/>
      <c r="I433" s="22" t="str">
        <f>IF(N(H433)&gt;0,H433*G433,"")</f>
        <v/>
      </c>
      <c r="J433" t="str">
        <f>IF(N(H433)&gt;0,A433,"")</f>
        <v/>
      </c>
    </row>
    <row r="434">
      <c r="A434" s="18">
        <v>424</v>
      </c>
      <c r="B434" s="16" t="inlineStr">
        <is>
          <t xml:space="preserve">Вази</t>
        </is>
      </c>
      <c r="C434" s="16" t="inlineStr">
        <is>
          <t xml:space="preserve">60 × 20</t>
        </is>
      </c>
      <c r="D434" s="24"/>
      <c r="E434" s="16" t="inlineStr">
        <is>
          <t xml:space="preserve">покостівка</t>
        </is>
      </c>
      <c r="F434" s="18" t="inlineStr">
        <is>
          <t xml:space="preserve">шт.</t>
        </is>
      </c>
      <c r="G434" s="20">
        <v>25</v>
      </c>
      <c r="H434" s="21"/>
      <c r="I434" s="22" t="str">
        <f>IF(N(H434)&gt;0,H434*G434,"")</f>
        <v/>
      </c>
      <c r="J434" t="str">
        <f>IF(N(H434)&gt;0,A434,"")</f>
        <v/>
      </c>
    </row>
    <row r="435">
      <c r="A435" s="18">
        <v>425</v>
      </c>
      <c r="B435" s="16" t="inlineStr">
        <is>
          <t xml:space="preserve">Вази</t>
        </is>
      </c>
      <c r="C435" s="16" t="inlineStr">
        <is>
          <t xml:space="preserve">60 × 20</t>
        </is>
      </c>
      <c r="D435" s="25"/>
      <c r="E435" s="16" t="inlineStr">
        <is>
          <t xml:space="preserve">лезники</t>
        </is>
      </c>
      <c r="F435" s="18" t="inlineStr">
        <is>
          <t xml:space="preserve">шт.</t>
        </is>
      </c>
      <c r="G435" s="20">
        <v>25</v>
      </c>
      <c r="H435" s="21"/>
      <c r="I435" s="22" t="str">
        <f>IF(N(H435)&gt;0,H435*G435,"")</f>
        <v/>
      </c>
      <c r="J435" t="str">
        <f>IF(N(H435)&gt;0,A435,"")</f>
        <v/>
      </c>
    </row>
    <row r="436">
      <c r="A436" s="18">
        <v>426</v>
      </c>
      <c r="B436" s="16" t="inlineStr">
        <is>
          <t xml:space="preserve">Вази</t>
        </is>
      </c>
      <c r="C436" s="16" t="inlineStr">
        <is>
          <t xml:space="preserve">60 × 20</t>
        </is>
      </c>
      <c r="D436" s="32"/>
      <c r="E436" s="16" t="inlineStr">
        <is>
          <t xml:space="preserve">масловка</t>
        </is>
      </c>
      <c r="F436" s="18" t="inlineStr">
        <is>
          <t xml:space="preserve">шт.</t>
        </is>
      </c>
      <c r="G436" s="20">
        <v>23</v>
      </c>
      <c r="H436" s="21"/>
      <c r="I436" s="22" t="str">
        <f>IF(N(H436)&gt;0,H436*G436,"")</f>
        <v/>
      </c>
      <c r="J436" t="str">
        <f>IF(N(H436)&gt;0,A436,"")</f>
        <v/>
      </c>
    </row>
    <row r="437">
      <c r="A437" s="18">
        <v>427</v>
      </c>
      <c r="B437" s="16" t="inlineStr">
        <is>
          <t xml:space="preserve">Вази</t>
        </is>
      </c>
      <c r="C437" s="16" t="inlineStr">
        <is>
          <t xml:space="preserve">60 × 20</t>
        </is>
      </c>
      <c r="D437" s="33"/>
      <c r="E437" s="16" t="inlineStr">
        <is>
          <t xml:space="preserve">токівський</t>
        </is>
      </c>
      <c r="F437" s="18" t="inlineStr">
        <is>
          <t xml:space="preserve">шт.</t>
        </is>
      </c>
      <c r="G437" s="20">
        <v>23</v>
      </c>
      <c r="H437" s="21"/>
      <c r="I437" s="22" t="str">
        <f>IF(N(H437)&gt;0,H437*G437,"")</f>
        <v/>
      </c>
      <c r="J437" t="str">
        <f>IF(N(H437)&gt;0,A437,"")</f>
        <v/>
      </c>
    </row>
    <row r="438">
      <c r="A438" s="28">
        <v>428</v>
      </c>
      <c r="B438" s="26" t="inlineStr">
        <is>
          <t xml:space="preserve">Кулі</t>
        </is>
      </c>
      <c r="C438" s="26" t="inlineStr">
        <is>
          <t xml:space="preserve">Ø 10</t>
        </is>
      </c>
      <c r="D438" s="23"/>
      <c r="E438" s="26" t="inlineStr">
        <is>
          <t xml:space="preserve">габро</t>
        </is>
      </c>
      <c r="F438" s="28" t="inlineStr">
        <is>
          <t xml:space="preserve">шт.</t>
        </is>
      </c>
      <c r="G438" s="29">
        <v>2</v>
      </c>
      <c r="H438" s="21"/>
      <c r="I438" s="31" t="str">
        <f>IF(N(H438)&gt;0,H438*G438,"")</f>
        <v/>
      </c>
      <c r="J438" t="str">
        <f>IF(N(H438)&gt;0,A438,"")</f>
        <v/>
      </c>
    </row>
    <row r="439">
      <c r="A439" s="28">
        <v>429</v>
      </c>
      <c r="B439" s="26" t="inlineStr">
        <is>
          <t xml:space="preserve">Кулі</t>
        </is>
      </c>
      <c r="C439" s="26" t="inlineStr">
        <is>
          <t xml:space="preserve">Ø 10</t>
        </is>
      </c>
      <c r="D439" s="24"/>
      <c r="E439" s="26" t="inlineStr">
        <is>
          <t xml:space="preserve">покостівка</t>
        </is>
      </c>
      <c r="F439" s="28" t="inlineStr">
        <is>
          <t xml:space="preserve">шт.</t>
        </is>
      </c>
      <c r="G439" s="29">
        <v>2</v>
      </c>
      <c r="H439" s="21"/>
      <c r="I439" s="31" t="str">
        <f>IF(N(H439)&gt;0,H439*G439,"")</f>
        <v/>
      </c>
      <c r="J439" t="str">
        <f>IF(N(H439)&gt;0,A439,"")</f>
        <v/>
      </c>
    </row>
    <row r="440">
      <c r="A440" s="28">
        <v>430</v>
      </c>
      <c r="B440" s="26" t="inlineStr">
        <is>
          <t xml:space="preserve">Кулі</t>
        </is>
      </c>
      <c r="C440" s="26" t="inlineStr">
        <is>
          <t xml:space="preserve">Ø 10</t>
        </is>
      </c>
      <c r="D440" s="25"/>
      <c r="E440" s="26" t="inlineStr">
        <is>
          <t xml:space="preserve">лезники</t>
        </is>
      </c>
      <c r="F440" s="28" t="inlineStr">
        <is>
          <t xml:space="preserve">шт.</t>
        </is>
      </c>
      <c r="G440" s="29">
        <v>2</v>
      </c>
      <c r="H440" s="21"/>
      <c r="I440" s="31" t="str">
        <f>IF(N(H440)&gt;0,H440*G440,"")</f>
        <v/>
      </c>
      <c r="J440" t="str">
        <f>IF(N(H440)&gt;0,A440,"")</f>
        <v/>
      </c>
    </row>
    <row r="441">
      <c r="A441" s="28">
        <v>431</v>
      </c>
      <c r="B441" s="26" t="inlineStr">
        <is>
          <t xml:space="preserve">Кулі</t>
        </is>
      </c>
      <c r="C441" s="26" t="inlineStr">
        <is>
          <t xml:space="preserve">Ø 10</t>
        </is>
      </c>
      <c r="D441" s="32"/>
      <c r="E441" s="26" t="inlineStr">
        <is>
          <t xml:space="preserve">масловка</t>
        </is>
      </c>
      <c r="F441" s="28" t="inlineStr">
        <is>
          <t xml:space="preserve">шт.</t>
        </is>
      </c>
      <c r="G441" s="29">
        <v>1</v>
      </c>
      <c r="H441" s="21"/>
      <c r="I441" s="31" t="str">
        <f>IF(N(H441)&gt;0,H441*G441,"")</f>
        <v/>
      </c>
      <c r="J441" t="str">
        <f>IF(N(H441)&gt;0,A441,"")</f>
        <v/>
      </c>
    </row>
    <row r="442">
      <c r="A442" s="28">
        <v>432</v>
      </c>
      <c r="B442" s="26" t="inlineStr">
        <is>
          <t xml:space="preserve">Кулі</t>
        </is>
      </c>
      <c r="C442" s="26" t="inlineStr">
        <is>
          <t xml:space="preserve">Ø 10</t>
        </is>
      </c>
      <c r="D442" s="33"/>
      <c r="E442" s="26" t="inlineStr">
        <is>
          <t xml:space="preserve">токівський</t>
        </is>
      </c>
      <c r="F442" s="28" t="inlineStr">
        <is>
          <t xml:space="preserve">шт.</t>
        </is>
      </c>
      <c r="G442" s="29">
        <v>1</v>
      </c>
      <c r="H442" s="21"/>
      <c r="I442" s="31" t="str">
        <f>IF(N(H442)&gt;0,H442*G442,"")</f>
        <v/>
      </c>
      <c r="J442" t="str">
        <f>IF(N(H442)&gt;0,A442,"")</f>
        <v/>
      </c>
    </row>
    <row r="443">
      <c r="A443" s="18">
        <v>433</v>
      </c>
      <c r="B443" s="16" t="inlineStr">
        <is>
          <t xml:space="preserve">Кулі</t>
        </is>
      </c>
      <c r="C443" s="16" t="inlineStr">
        <is>
          <t xml:space="preserve">Ø 12</t>
        </is>
      </c>
      <c r="D443" s="23"/>
      <c r="E443" s="16" t="inlineStr">
        <is>
          <t xml:space="preserve">габро</t>
        </is>
      </c>
      <c r="F443" s="18" t="inlineStr">
        <is>
          <t xml:space="preserve">шт.</t>
        </is>
      </c>
      <c r="G443" s="19">
        <v>3</v>
      </c>
      <c r="H443" s="21"/>
      <c r="I443" s="22" t="str">
        <f>IF(N(H443)&gt;0,H443*G443,"")</f>
        <v/>
      </c>
      <c r="J443" t="str">
        <f>IF(N(H443)&gt;0,A443,"")</f>
        <v/>
      </c>
    </row>
    <row r="444">
      <c r="A444" s="18">
        <v>434</v>
      </c>
      <c r="B444" s="16" t="inlineStr">
        <is>
          <t xml:space="preserve">Кулі</t>
        </is>
      </c>
      <c r="C444" s="16" t="inlineStr">
        <is>
          <t xml:space="preserve">Ø 12</t>
        </is>
      </c>
      <c r="D444" s="24"/>
      <c r="E444" s="16" t="inlineStr">
        <is>
          <t xml:space="preserve">покостівка</t>
        </is>
      </c>
      <c r="F444" s="18" t="inlineStr">
        <is>
          <t xml:space="preserve">шт.</t>
        </is>
      </c>
      <c r="G444" s="19">
        <v>3</v>
      </c>
      <c r="H444" s="21"/>
      <c r="I444" s="22" t="str">
        <f>IF(N(H444)&gt;0,H444*G444,"")</f>
        <v/>
      </c>
      <c r="J444" t="str">
        <f>IF(N(H444)&gt;0,A444,"")</f>
        <v/>
      </c>
    </row>
    <row r="445">
      <c r="A445" s="18">
        <v>435</v>
      </c>
      <c r="B445" s="16" t="inlineStr">
        <is>
          <t xml:space="preserve">Кулі</t>
        </is>
      </c>
      <c r="C445" s="16" t="inlineStr">
        <is>
          <t xml:space="preserve">Ø 12</t>
        </is>
      </c>
      <c r="D445" s="25"/>
      <c r="E445" s="16" t="inlineStr">
        <is>
          <t xml:space="preserve">лезники</t>
        </is>
      </c>
      <c r="F445" s="18" t="inlineStr">
        <is>
          <t xml:space="preserve">шт.</t>
        </is>
      </c>
      <c r="G445" s="19">
        <v>3</v>
      </c>
      <c r="H445" s="21"/>
      <c r="I445" s="22" t="str">
        <f>IF(N(H445)&gt;0,H445*G445,"")</f>
        <v/>
      </c>
      <c r="J445" t="str">
        <f>IF(N(H445)&gt;0,A445,"")</f>
        <v/>
      </c>
    </row>
    <row r="446">
      <c r="A446" s="18">
        <v>436</v>
      </c>
      <c r="B446" s="16" t="inlineStr">
        <is>
          <t xml:space="preserve">Кулі</t>
        </is>
      </c>
      <c r="C446" s="16" t="inlineStr">
        <is>
          <t xml:space="preserve">Ø 12</t>
        </is>
      </c>
      <c r="D446" s="32"/>
      <c r="E446" s="16" t="inlineStr">
        <is>
          <t xml:space="preserve">масловка</t>
        </is>
      </c>
      <c r="F446" s="18" t="inlineStr">
        <is>
          <t xml:space="preserve">шт.</t>
        </is>
      </c>
      <c r="G446" s="19">
        <v>2</v>
      </c>
      <c r="H446" s="21"/>
      <c r="I446" s="22" t="str">
        <f>IF(N(H446)&gt;0,H446*G446,"")</f>
        <v/>
      </c>
      <c r="J446" t="str">
        <f>IF(N(H446)&gt;0,A446,"")</f>
        <v/>
      </c>
    </row>
    <row r="447">
      <c r="A447" s="18">
        <v>437</v>
      </c>
      <c r="B447" s="16" t="inlineStr">
        <is>
          <t xml:space="preserve">Кулі</t>
        </is>
      </c>
      <c r="C447" s="16" t="inlineStr">
        <is>
          <t xml:space="preserve">Ø 12</t>
        </is>
      </c>
      <c r="D447" s="33"/>
      <c r="E447" s="16" t="inlineStr">
        <is>
          <t xml:space="preserve">токівський</t>
        </is>
      </c>
      <c r="F447" s="18" t="inlineStr">
        <is>
          <t xml:space="preserve">шт.</t>
        </is>
      </c>
      <c r="G447" s="19">
        <v>2</v>
      </c>
      <c r="H447" s="21"/>
      <c r="I447" s="22" t="str">
        <f>IF(N(H447)&gt;0,H447*G447,"")</f>
        <v/>
      </c>
      <c r="J447" t="str">
        <f>IF(N(H447)&gt;0,A447,"")</f>
        <v/>
      </c>
    </row>
    <row r="448">
      <c r="A448" s="28">
        <v>438</v>
      </c>
      <c r="B448" s="26" t="inlineStr">
        <is>
          <t xml:space="preserve">Кулі</t>
        </is>
      </c>
      <c r="C448" s="26" t="inlineStr">
        <is>
          <t xml:space="preserve">Ø 15</t>
        </is>
      </c>
      <c r="D448" s="23"/>
      <c r="E448" s="26" t="inlineStr">
        <is>
          <t xml:space="preserve">габро</t>
        </is>
      </c>
      <c r="F448" s="28" t="inlineStr">
        <is>
          <t xml:space="preserve">шт.</t>
        </is>
      </c>
      <c r="G448" s="29">
        <v>5</v>
      </c>
      <c r="H448" s="21"/>
      <c r="I448" s="31" t="str">
        <f>IF(N(H448)&gt;0,H448*G448,"")</f>
        <v/>
      </c>
      <c r="J448" t="str">
        <f>IF(N(H448)&gt;0,A448,"")</f>
        <v/>
      </c>
    </row>
    <row r="449">
      <c r="A449" s="28">
        <v>439</v>
      </c>
      <c r="B449" s="26" t="inlineStr">
        <is>
          <t xml:space="preserve">Кулі</t>
        </is>
      </c>
      <c r="C449" s="26" t="inlineStr">
        <is>
          <t xml:space="preserve">Ø 15</t>
        </is>
      </c>
      <c r="D449" s="24"/>
      <c r="E449" s="26" t="inlineStr">
        <is>
          <t xml:space="preserve">покостівка</t>
        </is>
      </c>
      <c r="F449" s="28" t="inlineStr">
        <is>
          <t xml:space="preserve">шт.</t>
        </is>
      </c>
      <c r="G449" s="29">
        <v>5</v>
      </c>
      <c r="H449" s="21"/>
      <c r="I449" s="31" t="str">
        <f>IF(N(H449)&gt;0,H449*G449,"")</f>
        <v/>
      </c>
      <c r="J449" t="str">
        <f>IF(N(H449)&gt;0,A449,"")</f>
        <v/>
      </c>
    </row>
    <row r="450">
      <c r="A450" s="28">
        <v>440</v>
      </c>
      <c r="B450" s="26" t="inlineStr">
        <is>
          <t xml:space="preserve">Кулі</t>
        </is>
      </c>
      <c r="C450" s="26" t="inlineStr">
        <is>
          <t xml:space="preserve">Ø 15</t>
        </is>
      </c>
      <c r="D450" s="25"/>
      <c r="E450" s="26" t="inlineStr">
        <is>
          <t xml:space="preserve">лезники</t>
        </is>
      </c>
      <c r="F450" s="28" t="inlineStr">
        <is>
          <t xml:space="preserve">шт.</t>
        </is>
      </c>
      <c r="G450" s="29">
        <v>5</v>
      </c>
      <c r="H450" s="21"/>
      <c r="I450" s="31" t="str">
        <f>IF(N(H450)&gt;0,H450*G450,"")</f>
        <v/>
      </c>
      <c r="J450" t="str">
        <f>IF(N(H450)&gt;0,A450,"")</f>
        <v/>
      </c>
    </row>
    <row r="451">
      <c r="A451" s="28">
        <v>441</v>
      </c>
      <c r="B451" s="26" t="inlineStr">
        <is>
          <t xml:space="preserve">Кулі</t>
        </is>
      </c>
      <c r="C451" s="26" t="inlineStr">
        <is>
          <t xml:space="preserve">Ø 15</t>
        </is>
      </c>
      <c r="D451" s="32"/>
      <c r="E451" s="26" t="inlineStr">
        <is>
          <t xml:space="preserve">масловка</t>
        </is>
      </c>
      <c r="F451" s="28" t="inlineStr">
        <is>
          <t xml:space="preserve">шт.</t>
        </is>
      </c>
      <c r="G451" s="29">
        <v>5</v>
      </c>
      <c r="H451" s="21"/>
      <c r="I451" s="31" t="str">
        <f>IF(N(H451)&gt;0,H451*G451,"")</f>
        <v/>
      </c>
      <c r="J451" t="str">
        <f>IF(N(H451)&gt;0,A451,"")</f>
        <v/>
      </c>
    </row>
    <row r="452">
      <c r="A452" s="28">
        <v>442</v>
      </c>
      <c r="B452" s="26" t="inlineStr">
        <is>
          <t xml:space="preserve">Кулі</t>
        </is>
      </c>
      <c r="C452" s="26" t="inlineStr">
        <is>
          <t xml:space="preserve">Ø 15</t>
        </is>
      </c>
      <c r="D452" s="33"/>
      <c r="E452" s="26" t="inlineStr">
        <is>
          <t xml:space="preserve">токівський</t>
        </is>
      </c>
      <c r="F452" s="28" t="inlineStr">
        <is>
          <t xml:space="preserve">шт.</t>
        </is>
      </c>
      <c r="G452" s="29">
        <v>5</v>
      </c>
      <c r="H452" s="21"/>
      <c r="I452" s="31" t="str">
        <f>IF(N(H452)&gt;0,H452*G452,"")</f>
        <v/>
      </c>
      <c r="J452" t="str">
        <f>IF(N(H452)&gt;0,A452,"")</f>
        <v/>
      </c>
    </row>
    <row r="453">
      <c r="A453" s="18">
        <v>443</v>
      </c>
      <c r="B453" s="16" t="inlineStr">
        <is>
          <t xml:space="preserve">Кулі</t>
        </is>
      </c>
      <c r="C453" s="16" t="inlineStr">
        <is>
          <t xml:space="preserve">Ø 20</t>
        </is>
      </c>
      <c r="D453" s="23"/>
      <c r="E453" s="16" t="inlineStr">
        <is>
          <t xml:space="preserve">габро</t>
        </is>
      </c>
      <c r="F453" s="18" t="inlineStr">
        <is>
          <t xml:space="preserve">шт.</t>
        </is>
      </c>
      <c r="G453" s="19">
        <v>13</v>
      </c>
      <c r="H453" s="21"/>
      <c r="I453" s="22" t="str">
        <f>IF(N(H453)&gt;0,H453*G453,"")</f>
        <v/>
      </c>
      <c r="J453" t="str">
        <f>IF(N(H453)&gt;0,A453,"")</f>
        <v/>
      </c>
    </row>
    <row r="454">
      <c r="A454" s="18">
        <v>444</v>
      </c>
      <c r="B454" s="16" t="inlineStr">
        <is>
          <t xml:space="preserve">Кулі</t>
        </is>
      </c>
      <c r="C454" s="16" t="inlineStr">
        <is>
          <t xml:space="preserve">Ø 20</t>
        </is>
      </c>
      <c r="D454" s="24"/>
      <c r="E454" s="16" t="inlineStr">
        <is>
          <t xml:space="preserve">покостівка</t>
        </is>
      </c>
      <c r="F454" s="18" t="inlineStr">
        <is>
          <t xml:space="preserve">шт.</t>
        </is>
      </c>
      <c r="G454" s="19">
        <v>12</v>
      </c>
      <c r="H454" s="21"/>
      <c r="I454" s="22" t="str">
        <f>IF(N(H454)&gt;0,H454*G454,"")</f>
        <v/>
      </c>
      <c r="J454" t="str">
        <f>IF(N(H454)&gt;0,A454,"")</f>
        <v/>
      </c>
    </row>
    <row r="455">
      <c r="A455" s="18">
        <v>445</v>
      </c>
      <c r="B455" s="16" t="inlineStr">
        <is>
          <t xml:space="preserve">Кулі</t>
        </is>
      </c>
      <c r="C455" s="16" t="inlineStr">
        <is>
          <t xml:space="preserve">Ø 20</t>
        </is>
      </c>
      <c r="D455" s="25"/>
      <c r="E455" s="16" t="inlineStr">
        <is>
          <t xml:space="preserve">лезники</t>
        </is>
      </c>
      <c r="F455" s="18" t="inlineStr">
        <is>
          <t xml:space="preserve">шт.</t>
        </is>
      </c>
      <c r="G455" s="19">
        <v>12</v>
      </c>
      <c r="H455" s="21"/>
      <c r="I455" s="22" t="str">
        <f>IF(N(H455)&gt;0,H455*G455,"")</f>
        <v/>
      </c>
      <c r="J455" t="str">
        <f>IF(N(H455)&gt;0,A455,"")</f>
        <v/>
      </c>
    </row>
    <row r="456">
      <c r="A456" s="18">
        <v>446</v>
      </c>
      <c r="B456" s="16" t="inlineStr">
        <is>
          <t xml:space="preserve">Кулі</t>
        </is>
      </c>
      <c r="C456" s="16" t="inlineStr">
        <is>
          <t xml:space="preserve">Ø 20</t>
        </is>
      </c>
      <c r="D456" s="32"/>
      <c r="E456" s="16" t="inlineStr">
        <is>
          <t xml:space="preserve">масловка</t>
        </is>
      </c>
      <c r="F456" s="18" t="inlineStr">
        <is>
          <t xml:space="preserve">шт.</t>
        </is>
      </c>
      <c r="G456" s="19">
        <v>11</v>
      </c>
      <c r="H456" s="21"/>
      <c r="I456" s="22" t="str">
        <f>IF(N(H456)&gt;0,H456*G456,"")</f>
        <v/>
      </c>
      <c r="J456" t="str">
        <f>IF(N(H456)&gt;0,A456,"")</f>
        <v/>
      </c>
    </row>
    <row r="457">
      <c r="A457" s="18">
        <v>447</v>
      </c>
      <c r="B457" s="16" t="inlineStr">
        <is>
          <t xml:space="preserve">Кулі</t>
        </is>
      </c>
      <c r="C457" s="16" t="inlineStr">
        <is>
          <t xml:space="preserve">Ø 20</t>
        </is>
      </c>
      <c r="D457" s="33"/>
      <c r="E457" s="16" t="inlineStr">
        <is>
          <t xml:space="preserve">токівський</t>
        </is>
      </c>
      <c r="F457" s="18" t="inlineStr">
        <is>
          <t xml:space="preserve">шт.</t>
        </is>
      </c>
      <c r="G457" s="19">
        <v>11</v>
      </c>
      <c r="H457" s="21"/>
      <c r="I457" s="22" t="str">
        <f>IF(N(H457)&gt;0,H457*G457,"")</f>
        <v/>
      </c>
      <c r="J457" t="str">
        <f>IF(N(H457)&gt;0,A457,"")</f>
        <v/>
      </c>
    </row>
    <row r="458">
      <c r="A458" s="28">
        <v>448</v>
      </c>
      <c r="B458" s="26" t="inlineStr">
        <is>
          <t xml:space="preserve">Балясини</t>
        </is>
      </c>
      <c r="C458" s="26" t="inlineStr">
        <is>
          <t xml:space="preserve">60 × 15</t>
        </is>
      </c>
      <c r="D458" s="23"/>
      <c r="E458" s="26" t="inlineStr">
        <is>
          <t xml:space="preserve">габро</t>
        </is>
      </c>
      <c r="F458" s="28" t="inlineStr">
        <is>
          <t xml:space="preserve">шт.</t>
        </is>
      </c>
      <c r="G458" s="30">
        <v>19</v>
      </c>
      <c r="H458" s="21"/>
      <c r="I458" s="31" t="str">
        <f>IF(N(H458)&gt;0,H458*G458,"")</f>
        <v/>
      </c>
      <c r="J458" t="str">
        <f>IF(N(H458)&gt;0,A458,"")</f>
        <v/>
      </c>
    </row>
    <row r="459">
      <c r="A459" s="28">
        <v>449</v>
      </c>
      <c r="B459" s="26" t="inlineStr">
        <is>
          <t xml:space="preserve">Балясини</t>
        </is>
      </c>
      <c r="C459" s="26" t="inlineStr">
        <is>
          <t xml:space="preserve">60 × 15</t>
        </is>
      </c>
      <c r="D459" s="24"/>
      <c r="E459" s="26" t="inlineStr">
        <is>
          <t xml:space="preserve">покостівка</t>
        </is>
      </c>
      <c r="F459" s="28" t="inlineStr">
        <is>
          <t xml:space="preserve">шт.</t>
        </is>
      </c>
      <c r="G459" s="30">
        <v>18</v>
      </c>
      <c r="H459" s="21"/>
      <c r="I459" s="31" t="str">
        <f>IF(N(H459)&gt;0,H459*G459,"")</f>
        <v/>
      </c>
      <c r="J459" t="str">
        <f>IF(N(H459)&gt;0,A459,"")</f>
        <v/>
      </c>
    </row>
    <row r="460">
      <c r="A460" s="28">
        <v>450</v>
      </c>
      <c r="B460" s="26" t="inlineStr">
        <is>
          <t xml:space="preserve">Балясини</t>
        </is>
      </c>
      <c r="C460" s="26" t="inlineStr">
        <is>
          <t xml:space="preserve">60 × 15</t>
        </is>
      </c>
      <c r="D460" s="25"/>
      <c r="E460" s="26" t="inlineStr">
        <is>
          <t xml:space="preserve">лезники</t>
        </is>
      </c>
      <c r="F460" s="28" t="inlineStr">
        <is>
          <t xml:space="preserve">шт.</t>
        </is>
      </c>
      <c r="G460" s="30">
        <v>18</v>
      </c>
      <c r="H460" s="21"/>
      <c r="I460" s="31" t="str">
        <f>IF(N(H460)&gt;0,H460*G460,"")</f>
        <v/>
      </c>
      <c r="J460" t="str">
        <f>IF(N(H460)&gt;0,A460,"")</f>
        <v/>
      </c>
    </row>
    <row r="461">
      <c r="A461" s="28">
        <v>451</v>
      </c>
      <c r="B461" s="26" t="inlineStr">
        <is>
          <t xml:space="preserve">Балясини</t>
        </is>
      </c>
      <c r="C461" s="26" t="inlineStr">
        <is>
          <t xml:space="preserve">60 × 15</t>
        </is>
      </c>
      <c r="D461" s="32"/>
      <c r="E461" s="26" t="inlineStr">
        <is>
          <t xml:space="preserve">масловка</t>
        </is>
      </c>
      <c r="F461" s="28" t="inlineStr">
        <is>
          <t xml:space="preserve">шт.</t>
        </is>
      </c>
      <c r="G461" s="30">
        <v>17</v>
      </c>
      <c r="H461" s="21"/>
      <c r="I461" s="31" t="str">
        <f>IF(N(H461)&gt;0,H461*G461,"")</f>
        <v/>
      </c>
      <c r="J461" t="str">
        <f>IF(N(H461)&gt;0,A461,"")</f>
        <v/>
      </c>
    </row>
    <row r="462">
      <c r="A462" s="28">
        <v>452</v>
      </c>
      <c r="B462" s="26" t="inlineStr">
        <is>
          <t xml:space="preserve">Балясини</t>
        </is>
      </c>
      <c r="C462" s="26" t="inlineStr">
        <is>
          <t xml:space="preserve">60 × 15</t>
        </is>
      </c>
      <c r="D462" s="33"/>
      <c r="E462" s="26" t="inlineStr">
        <is>
          <t xml:space="preserve">токівський</t>
        </is>
      </c>
      <c r="F462" s="28" t="inlineStr">
        <is>
          <t xml:space="preserve">шт.</t>
        </is>
      </c>
      <c r="G462" s="30">
        <v>17</v>
      </c>
      <c r="H462" s="21"/>
      <c r="I462" s="31" t="str">
        <f>IF(N(H462)&gt;0,H462*G462,"")</f>
        <v/>
      </c>
      <c r="J462" t="str">
        <f>IF(N(H462)&gt;0,A462,"")</f>
        <v/>
      </c>
    </row>
    <row r="463">
      <c r="A463" s="18">
        <v>453</v>
      </c>
      <c r="B463" s="16" t="inlineStr">
        <is>
          <t xml:space="preserve">Балясини</t>
        </is>
      </c>
      <c r="C463" s="16" t="inlineStr">
        <is>
          <t xml:space="preserve">60 × 20</t>
        </is>
      </c>
      <c r="D463" s="23"/>
      <c r="E463" s="16" t="inlineStr">
        <is>
          <t xml:space="preserve">габро</t>
        </is>
      </c>
      <c r="F463" s="18" t="inlineStr">
        <is>
          <t xml:space="preserve">шт.</t>
        </is>
      </c>
      <c r="G463" s="20">
        <v>34</v>
      </c>
      <c r="H463" s="21"/>
      <c r="I463" s="22" t="str">
        <f>IF(N(H463)&gt;0,H463*G463,"")</f>
        <v/>
      </c>
      <c r="J463" t="str">
        <f>IF(N(H463)&gt;0,A463,"")</f>
        <v/>
      </c>
    </row>
    <row r="464">
      <c r="A464" s="18">
        <v>454</v>
      </c>
      <c r="B464" s="16" t="inlineStr">
        <is>
          <t xml:space="preserve">Балясини</t>
        </is>
      </c>
      <c r="C464" s="16" t="inlineStr">
        <is>
          <t xml:space="preserve">60 × 20</t>
        </is>
      </c>
      <c r="D464" s="24"/>
      <c r="E464" s="16" t="inlineStr">
        <is>
          <t xml:space="preserve">покостівка</t>
        </is>
      </c>
      <c r="F464" s="18" t="inlineStr">
        <is>
          <t xml:space="preserve">шт.</t>
        </is>
      </c>
      <c r="G464" s="20">
        <v>33</v>
      </c>
      <c r="H464" s="21"/>
      <c r="I464" s="22" t="str">
        <f>IF(N(H464)&gt;0,H464*G464,"")</f>
        <v/>
      </c>
      <c r="J464" t="str">
        <f>IF(N(H464)&gt;0,A464,"")</f>
        <v/>
      </c>
    </row>
    <row r="465">
      <c r="A465" s="18">
        <v>455</v>
      </c>
      <c r="B465" s="16" t="inlineStr">
        <is>
          <t xml:space="preserve">Балясини</t>
        </is>
      </c>
      <c r="C465" s="16" t="inlineStr">
        <is>
          <t xml:space="preserve">60 × 20</t>
        </is>
      </c>
      <c r="D465" s="25"/>
      <c r="E465" s="16" t="inlineStr">
        <is>
          <t xml:space="preserve">лезники</t>
        </is>
      </c>
      <c r="F465" s="18" t="inlineStr">
        <is>
          <t xml:space="preserve">шт.</t>
        </is>
      </c>
      <c r="G465" s="20">
        <v>33</v>
      </c>
      <c r="H465" s="21"/>
      <c r="I465" s="22" t="str">
        <f>IF(N(H465)&gt;0,H465*G465,"")</f>
        <v/>
      </c>
      <c r="J465" t="str">
        <f>IF(N(H465)&gt;0,A465,"")</f>
        <v/>
      </c>
    </row>
    <row r="466">
      <c r="A466" s="18">
        <v>456</v>
      </c>
      <c r="B466" s="16" t="inlineStr">
        <is>
          <t xml:space="preserve">Балясини</t>
        </is>
      </c>
      <c r="C466" s="16" t="inlineStr">
        <is>
          <t xml:space="preserve">60 × 20</t>
        </is>
      </c>
      <c r="D466" s="32"/>
      <c r="E466" s="16" t="inlineStr">
        <is>
          <t xml:space="preserve">масловка</t>
        </is>
      </c>
      <c r="F466" s="18" t="inlineStr">
        <is>
          <t xml:space="preserve">шт.</t>
        </is>
      </c>
      <c r="G466" s="20">
        <v>31</v>
      </c>
      <c r="H466" s="21"/>
      <c r="I466" s="22" t="str">
        <f>IF(N(H466)&gt;0,H466*G466,"")</f>
        <v/>
      </c>
      <c r="J466" t="str">
        <f>IF(N(H466)&gt;0,A466,"")</f>
        <v/>
      </c>
    </row>
    <row r="467">
      <c r="A467" s="18">
        <v>457</v>
      </c>
      <c r="B467" s="16" t="inlineStr">
        <is>
          <t xml:space="preserve">Балясини</t>
        </is>
      </c>
      <c r="C467" s="16" t="inlineStr">
        <is>
          <t xml:space="preserve">60 × 20</t>
        </is>
      </c>
      <c r="D467" s="33"/>
      <c r="E467" s="16" t="inlineStr">
        <is>
          <t xml:space="preserve">токівський</t>
        </is>
      </c>
      <c r="F467" s="18" t="inlineStr">
        <is>
          <t xml:space="preserve">шт.</t>
        </is>
      </c>
      <c r="G467" s="20">
        <v>31</v>
      </c>
      <c r="H467" s="21"/>
      <c r="I467" s="22" t="str">
        <f>IF(N(H467)&gt;0,H467*G467,"")</f>
        <v/>
      </c>
      <c r="J467" t="str">
        <f>IF(N(H467)&gt;0,A467,"")</f>
        <v/>
      </c>
    </row>
    <row r="468">
      <c r="A468" s="28">
        <v>458</v>
      </c>
      <c r="B468" s="26" t="inlineStr">
        <is>
          <t xml:space="preserve">Балясини</t>
        </is>
      </c>
      <c r="C468" s="26" t="inlineStr">
        <is>
          <t xml:space="preserve">70 × 15</t>
        </is>
      </c>
      <c r="D468" s="23"/>
      <c r="E468" s="26" t="inlineStr">
        <is>
          <t xml:space="preserve">габро</t>
        </is>
      </c>
      <c r="F468" s="28" t="inlineStr">
        <is>
          <t xml:space="preserve">шт.</t>
        </is>
      </c>
      <c r="G468" s="30">
        <v>22</v>
      </c>
      <c r="H468" s="21"/>
      <c r="I468" s="31" t="str">
        <f>IF(N(H468)&gt;0,H468*G468,"")</f>
        <v/>
      </c>
      <c r="J468" t="str">
        <f>IF(N(H468)&gt;0,A468,"")</f>
        <v/>
      </c>
    </row>
    <row r="469">
      <c r="A469" s="28">
        <v>459</v>
      </c>
      <c r="B469" s="26" t="inlineStr">
        <is>
          <t xml:space="preserve">Балясини</t>
        </is>
      </c>
      <c r="C469" s="26" t="inlineStr">
        <is>
          <t xml:space="preserve">70 × 15</t>
        </is>
      </c>
      <c r="D469" s="24"/>
      <c r="E469" s="26" t="inlineStr">
        <is>
          <t xml:space="preserve">покостівка</t>
        </is>
      </c>
      <c r="F469" s="28" t="inlineStr">
        <is>
          <t xml:space="preserve">шт.</t>
        </is>
      </c>
      <c r="G469" s="30">
        <v>22</v>
      </c>
      <c r="H469" s="21"/>
      <c r="I469" s="31" t="str">
        <f>IF(N(H469)&gt;0,H469*G469,"")</f>
        <v/>
      </c>
      <c r="J469" t="str">
        <f>IF(N(H469)&gt;0,A469,"")</f>
        <v/>
      </c>
    </row>
    <row r="470">
      <c r="A470" s="28">
        <v>460</v>
      </c>
      <c r="B470" s="26" t="inlineStr">
        <is>
          <t xml:space="preserve">Балясини</t>
        </is>
      </c>
      <c r="C470" s="26" t="inlineStr">
        <is>
          <t xml:space="preserve">70 × 15</t>
        </is>
      </c>
      <c r="D470" s="25"/>
      <c r="E470" s="26" t="inlineStr">
        <is>
          <t xml:space="preserve">лезники</t>
        </is>
      </c>
      <c r="F470" s="28" t="inlineStr">
        <is>
          <t xml:space="preserve">шт.</t>
        </is>
      </c>
      <c r="G470" s="30">
        <v>22</v>
      </c>
      <c r="H470" s="21"/>
      <c r="I470" s="31" t="str">
        <f>IF(N(H470)&gt;0,H470*G470,"")</f>
        <v/>
      </c>
      <c r="J470" t="str">
        <f>IF(N(H470)&gt;0,A470,"")</f>
        <v/>
      </c>
    </row>
    <row r="471">
      <c r="A471" s="28">
        <v>461</v>
      </c>
      <c r="B471" s="26" t="inlineStr">
        <is>
          <t xml:space="preserve">Балясини</t>
        </is>
      </c>
      <c r="C471" s="26" t="inlineStr">
        <is>
          <t xml:space="preserve">70 × 15</t>
        </is>
      </c>
      <c r="D471" s="32"/>
      <c r="E471" s="26" t="inlineStr">
        <is>
          <t xml:space="preserve">масловка</t>
        </is>
      </c>
      <c r="F471" s="28" t="inlineStr">
        <is>
          <t xml:space="preserve">шт.</t>
        </is>
      </c>
      <c r="G471" s="30">
        <v>20</v>
      </c>
      <c r="H471" s="21"/>
      <c r="I471" s="31" t="str">
        <f>IF(N(H471)&gt;0,H471*G471,"")</f>
        <v/>
      </c>
      <c r="J471" t="str">
        <f>IF(N(H471)&gt;0,A471,"")</f>
        <v/>
      </c>
    </row>
    <row r="472">
      <c r="A472" s="28">
        <v>462</v>
      </c>
      <c r="B472" s="26" t="inlineStr">
        <is>
          <t xml:space="preserve">Балясини</t>
        </is>
      </c>
      <c r="C472" s="26" t="inlineStr">
        <is>
          <t xml:space="preserve">70 × 15</t>
        </is>
      </c>
      <c r="D472" s="33"/>
      <c r="E472" s="26" t="inlineStr">
        <is>
          <t xml:space="preserve">токівський</t>
        </is>
      </c>
      <c r="F472" s="28" t="inlineStr">
        <is>
          <t xml:space="preserve">шт.</t>
        </is>
      </c>
      <c r="G472" s="30">
        <v>20</v>
      </c>
      <c r="H472" s="21"/>
      <c r="I472" s="31" t="str">
        <f>IF(N(H472)&gt;0,H472*G472,"")</f>
        <v/>
      </c>
      <c r="J472" t="str">
        <f>IF(N(H472)&gt;0,A472,"")</f>
        <v/>
      </c>
    </row>
    <row r="473">
      <c r="A473" s="18">
        <v>463</v>
      </c>
      <c r="B473" s="16" t="inlineStr">
        <is>
          <t xml:space="preserve">Балясини</t>
        </is>
      </c>
      <c r="C473" s="16" t="inlineStr">
        <is>
          <t xml:space="preserve">70 × 20</t>
        </is>
      </c>
      <c r="D473" s="23"/>
      <c r="E473" s="16" t="inlineStr">
        <is>
          <t xml:space="preserve">габро</t>
        </is>
      </c>
      <c r="F473" s="18" t="inlineStr">
        <is>
          <t xml:space="preserve">шт.</t>
        </is>
      </c>
      <c r="G473" s="20">
        <v>40</v>
      </c>
      <c r="H473" s="21"/>
      <c r="I473" s="22" t="str">
        <f>IF(N(H473)&gt;0,H473*G473,"")</f>
        <v/>
      </c>
      <c r="J473" t="str">
        <f>IF(N(H473)&gt;0,A473,"")</f>
        <v/>
      </c>
    </row>
    <row r="474">
      <c r="A474" s="18">
        <v>464</v>
      </c>
      <c r="B474" s="16" t="inlineStr">
        <is>
          <t xml:space="preserve">Балясини</t>
        </is>
      </c>
      <c r="C474" s="16" t="inlineStr">
        <is>
          <t xml:space="preserve">70 × 20</t>
        </is>
      </c>
      <c r="D474" s="24"/>
      <c r="E474" s="16" t="inlineStr">
        <is>
          <t xml:space="preserve">покостівка</t>
        </is>
      </c>
      <c r="F474" s="18" t="inlineStr">
        <is>
          <t xml:space="preserve">шт.</t>
        </is>
      </c>
      <c r="G474" s="20">
        <v>38</v>
      </c>
      <c r="H474" s="21"/>
      <c r="I474" s="22" t="str">
        <f>IF(N(H474)&gt;0,H474*G474,"")</f>
        <v/>
      </c>
      <c r="J474" t="str">
        <f>IF(N(H474)&gt;0,A474,"")</f>
        <v/>
      </c>
    </row>
    <row r="475">
      <c r="A475" s="18">
        <v>465</v>
      </c>
      <c r="B475" s="16" t="inlineStr">
        <is>
          <t xml:space="preserve">Балясини</t>
        </is>
      </c>
      <c r="C475" s="16" t="inlineStr">
        <is>
          <t xml:space="preserve">70 × 20</t>
        </is>
      </c>
      <c r="D475" s="25"/>
      <c r="E475" s="16" t="inlineStr">
        <is>
          <t xml:space="preserve">лезники</t>
        </is>
      </c>
      <c r="F475" s="18" t="inlineStr">
        <is>
          <t xml:space="preserve">шт.</t>
        </is>
      </c>
      <c r="G475" s="20">
        <v>38</v>
      </c>
      <c r="H475" s="21"/>
      <c r="I475" s="22" t="str">
        <f>IF(N(H475)&gt;0,H475*G475,"")</f>
        <v/>
      </c>
      <c r="J475" t="str">
        <f>IF(N(H475)&gt;0,A475,"")</f>
        <v/>
      </c>
    </row>
    <row r="476">
      <c r="A476" s="18">
        <v>466</v>
      </c>
      <c r="B476" s="16" t="inlineStr">
        <is>
          <t xml:space="preserve">Балясини</t>
        </is>
      </c>
      <c r="C476" s="16" t="inlineStr">
        <is>
          <t xml:space="preserve">70 × 20</t>
        </is>
      </c>
      <c r="D476" s="32"/>
      <c r="E476" s="16" t="inlineStr">
        <is>
          <t xml:space="preserve">масловка</t>
        </is>
      </c>
      <c r="F476" s="18" t="inlineStr">
        <is>
          <t xml:space="preserve">шт.</t>
        </is>
      </c>
      <c r="G476" s="20">
        <v>36</v>
      </c>
      <c r="H476" s="21"/>
      <c r="I476" s="22" t="str">
        <f>IF(N(H476)&gt;0,H476*G476,"")</f>
        <v/>
      </c>
      <c r="J476" t="str">
        <f>IF(N(H476)&gt;0,A476,"")</f>
        <v/>
      </c>
    </row>
    <row r="477">
      <c r="A477" s="18">
        <v>467</v>
      </c>
      <c r="B477" s="16" t="inlineStr">
        <is>
          <t xml:space="preserve">Балясини</t>
        </is>
      </c>
      <c r="C477" s="16" t="inlineStr">
        <is>
          <t xml:space="preserve">70 × 20</t>
        </is>
      </c>
      <c r="D477" s="33"/>
      <c r="E477" s="16" t="inlineStr">
        <is>
          <t xml:space="preserve">токівський</t>
        </is>
      </c>
      <c r="F477" s="18" t="inlineStr">
        <is>
          <t xml:space="preserve">шт.</t>
        </is>
      </c>
      <c r="G477" s="20">
        <v>36</v>
      </c>
      <c r="H477" s="21"/>
      <c r="I477" s="22" t="str">
        <f>IF(N(H477)&gt;0,H477*G477,"")</f>
        <v/>
      </c>
      <c r="J477" t="str">
        <f>IF(N(H477)&gt;0,A477,"")</f>
        <v/>
      </c>
    </row>
    <row r="478">
      <c r="A478" s="28">
        <v>468</v>
      </c>
      <c r="B478" s="26" t="inlineStr">
        <is>
          <t xml:space="preserve">Балясини</t>
        </is>
      </c>
      <c r="C478" s="26" t="inlineStr">
        <is>
          <t xml:space="preserve">80 × 15</t>
        </is>
      </c>
      <c r="D478" s="23"/>
      <c r="E478" s="26" t="inlineStr">
        <is>
          <t xml:space="preserve">габро</t>
        </is>
      </c>
      <c r="F478" s="28" t="inlineStr">
        <is>
          <t xml:space="preserve">шт.</t>
        </is>
      </c>
      <c r="G478" s="30">
        <v>25</v>
      </c>
      <c r="H478" s="21"/>
      <c r="I478" s="31" t="str">
        <f>IF(N(H478)&gt;0,H478*G478,"")</f>
        <v/>
      </c>
      <c r="J478" t="str">
        <f>IF(N(H478)&gt;0,A478,"")</f>
        <v/>
      </c>
    </row>
    <row r="479">
      <c r="A479" s="28">
        <v>469</v>
      </c>
      <c r="B479" s="26" t="inlineStr">
        <is>
          <t xml:space="preserve">Балясини</t>
        </is>
      </c>
      <c r="C479" s="26" t="inlineStr">
        <is>
          <t xml:space="preserve">80 × 15</t>
        </is>
      </c>
      <c r="D479" s="24"/>
      <c r="E479" s="26" t="inlineStr">
        <is>
          <t xml:space="preserve">покостівка</t>
        </is>
      </c>
      <c r="F479" s="28" t="inlineStr">
        <is>
          <t xml:space="preserve">шт.</t>
        </is>
      </c>
      <c r="G479" s="30">
        <v>25</v>
      </c>
      <c r="H479" s="21"/>
      <c r="I479" s="31" t="str">
        <f>IF(N(H479)&gt;0,H479*G479,"")</f>
        <v/>
      </c>
      <c r="J479" t="str">
        <f>IF(N(H479)&gt;0,A479,"")</f>
        <v/>
      </c>
    </row>
    <row r="480">
      <c r="A480" s="28">
        <v>470</v>
      </c>
      <c r="B480" s="26" t="inlineStr">
        <is>
          <t xml:space="preserve">Балясини</t>
        </is>
      </c>
      <c r="C480" s="26" t="inlineStr">
        <is>
          <t xml:space="preserve">80 × 15</t>
        </is>
      </c>
      <c r="D480" s="25"/>
      <c r="E480" s="26" t="inlineStr">
        <is>
          <t xml:space="preserve">лезники</t>
        </is>
      </c>
      <c r="F480" s="28" t="inlineStr">
        <is>
          <t xml:space="preserve">шт.</t>
        </is>
      </c>
      <c r="G480" s="30">
        <v>25</v>
      </c>
      <c r="H480" s="21"/>
      <c r="I480" s="31" t="str">
        <f>IF(N(H480)&gt;0,H480*G480,"")</f>
        <v/>
      </c>
      <c r="J480" t="str">
        <f>IF(N(H480)&gt;0,A480,"")</f>
        <v/>
      </c>
    </row>
    <row r="481">
      <c r="A481" s="28">
        <v>471</v>
      </c>
      <c r="B481" s="26" t="inlineStr">
        <is>
          <t xml:space="preserve">Балясини</t>
        </is>
      </c>
      <c r="C481" s="26" t="inlineStr">
        <is>
          <t xml:space="preserve">80 × 15</t>
        </is>
      </c>
      <c r="D481" s="32"/>
      <c r="E481" s="26" t="inlineStr">
        <is>
          <t xml:space="preserve">масловка</t>
        </is>
      </c>
      <c r="F481" s="28" t="inlineStr">
        <is>
          <t xml:space="preserve">шт.</t>
        </is>
      </c>
      <c r="G481" s="30">
        <v>23</v>
      </c>
      <c r="H481" s="21"/>
      <c r="I481" s="31" t="str">
        <f>IF(N(H481)&gt;0,H481*G481,"")</f>
        <v/>
      </c>
      <c r="J481" t="str">
        <f>IF(N(H481)&gt;0,A481,"")</f>
        <v/>
      </c>
    </row>
    <row r="482">
      <c r="A482" s="28">
        <v>472</v>
      </c>
      <c r="B482" s="26" t="inlineStr">
        <is>
          <t xml:space="preserve">Балясини</t>
        </is>
      </c>
      <c r="C482" s="26" t="inlineStr">
        <is>
          <t xml:space="preserve">80 × 15</t>
        </is>
      </c>
      <c r="D482" s="33"/>
      <c r="E482" s="26" t="inlineStr">
        <is>
          <t xml:space="preserve">токівський</t>
        </is>
      </c>
      <c r="F482" s="28" t="inlineStr">
        <is>
          <t xml:space="preserve">шт.</t>
        </is>
      </c>
      <c r="G482" s="30">
        <v>23</v>
      </c>
      <c r="H482" s="21"/>
      <c r="I482" s="31" t="str">
        <f>IF(N(H482)&gt;0,H482*G482,"")</f>
        <v/>
      </c>
      <c r="J482" t="str">
        <f>IF(N(H482)&gt;0,A482,"")</f>
        <v/>
      </c>
    </row>
    <row r="483">
      <c r="A483" s="18">
        <v>473</v>
      </c>
      <c r="B483" s="16" t="inlineStr">
        <is>
          <t xml:space="preserve">Балясини</t>
        </is>
      </c>
      <c r="C483" s="16" t="inlineStr">
        <is>
          <t xml:space="preserve">80 × 20</t>
        </is>
      </c>
      <c r="D483" s="23"/>
      <c r="E483" s="16" t="inlineStr">
        <is>
          <t xml:space="preserve">габро</t>
        </is>
      </c>
      <c r="F483" s="18" t="inlineStr">
        <is>
          <t xml:space="preserve">шт.</t>
        </is>
      </c>
      <c r="G483" s="20">
        <v>45</v>
      </c>
      <c r="H483" s="21"/>
      <c r="I483" s="22" t="str">
        <f>IF(N(H483)&gt;0,H483*G483,"")</f>
        <v/>
      </c>
      <c r="J483" t="str">
        <f>IF(N(H483)&gt;0,A483,"")</f>
        <v/>
      </c>
    </row>
    <row r="484">
      <c r="A484" s="18">
        <v>474</v>
      </c>
      <c r="B484" s="16" t="inlineStr">
        <is>
          <t xml:space="preserve">Балясини</t>
        </is>
      </c>
      <c r="C484" s="16" t="inlineStr">
        <is>
          <t xml:space="preserve">80 × 20</t>
        </is>
      </c>
      <c r="D484" s="24"/>
      <c r="E484" s="16" t="inlineStr">
        <is>
          <t xml:space="preserve">покостівка</t>
        </is>
      </c>
      <c r="F484" s="18" t="inlineStr">
        <is>
          <t xml:space="preserve">шт.</t>
        </is>
      </c>
      <c r="G484" s="20">
        <v>44</v>
      </c>
      <c r="H484" s="21"/>
      <c r="I484" s="22" t="str">
        <f>IF(N(H484)&gt;0,H484*G484,"")</f>
        <v/>
      </c>
      <c r="J484" t="str">
        <f>IF(N(H484)&gt;0,A484,"")</f>
        <v/>
      </c>
    </row>
    <row r="485">
      <c r="A485" s="18">
        <v>475</v>
      </c>
      <c r="B485" s="16" t="inlineStr">
        <is>
          <t xml:space="preserve">Балясини</t>
        </is>
      </c>
      <c r="C485" s="16" t="inlineStr">
        <is>
          <t xml:space="preserve">80 × 20</t>
        </is>
      </c>
      <c r="D485" s="25"/>
      <c r="E485" s="16" t="inlineStr">
        <is>
          <t xml:space="preserve">лезники</t>
        </is>
      </c>
      <c r="F485" s="18" t="inlineStr">
        <is>
          <t xml:space="preserve">шт.</t>
        </is>
      </c>
      <c r="G485" s="20">
        <v>44</v>
      </c>
      <c r="H485" s="21"/>
      <c r="I485" s="22" t="str">
        <f>IF(N(H485)&gt;0,H485*G485,"")</f>
        <v/>
      </c>
      <c r="J485" t="str">
        <f>IF(N(H485)&gt;0,A485,"")</f>
        <v/>
      </c>
    </row>
    <row r="486">
      <c r="A486" s="18">
        <v>476</v>
      </c>
      <c r="B486" s="16" t="inlineStr">
        <is>
          <t xml:space="preserve">Балясини</t>
        </is>
      </c>
      <c r="C486" s="16" t="inlineStr">
        <is>
          <t xml:space="preserve">80 × 20</t>
        </is>
      </c>
      <c r="D486" s="32"/>
      <c r="E486" s="16" t="inlineStr">
        <is>
          <t xml:space="preserve">масловка</t>
        </is>
      </c>
      <c r="F486" s="18" t="inlineStr">
        <is>
          <t xml:space="preserve">шт.</t>
        </is>
      </c>
      <c r="G486" s="20">
        <v>41</v>
      </c>
      <c r="H486" s="21"/>
      <c r="I486" s="22" t="str">
        <f>IF(N(H486)&gt;0,H486*G486,"")</f>
        <v/>
      </c>
      <c r="J486" t="str">
        <f>IF(N(H486)&gt;0,A486,"")</f>
        <v/>
      </c>
    </row>
    <row r="487">
      <c r="A487" s="18">
        <v>477</v>
      </c>
      <c r="B487" s="16" t="inlineStr">
        <is>
          <t xml:space="preserve">Балясини</t>
        </is>
      </c>
      <c r="C487" s="16" t="inlineStr">
        <is>
          <t xml:space="preserve">80 × 20</t>
        </is>
      </c>
      <c r="D487" s="33"/>
      <c r="E487" s="16" t="inlineStr">
        <is>
          <t xml:space="preserve">токівський</t>
        </is>
      </c>
      <c r="F487" s="18" t="inlineStr">
        <is>
          <t xml:space="preserve">шт.</t>
        </is>
      </c>
      <c r="G487" s="20">
        <v>41</v>
      </c>
      <c r="H487" s="21"/>
      <c r="I487" s="22" t="str">
        <f>IF(N(H487)&gt;0,H487*G487,"")</f>
        <v/>
      </c>
      <c r="J487" t="str">
        <f>IF(N(H487)&gt;0,A487,"")</f>
        <v/>
      </c>
    </row>
    <row r="489" ht="27" customHeight="1">
      <c r="A489" s="7" t="inlineStr">
        <is>
          <t xml:space="preserve">Розміри — у сантиметрах; що означає кожне число, видно при наведенні на розмір. Квітник — комплект: два довгі бруски й один короткий; «переріз» — ширина × висота бруска.</t>
        </is>
      </c>
      <c r="B489" s="7"/>
      <c r="C489" s="7"/>
      <c r="D489" s="7"/>
      <c r="E489" s="7"/>
      <c r="F489" s="7"/>
      <c r="G489" s="7"/>
      <c r="H489" s="7"/>
      <c r="I489" s="7"/>
    </row>
    <row r="490" ht="27" customHeight="1">
      <c r="A490" s="7" t="inlineStr">
        <is>
          <t xml:space="preserve">≈ — вага приблизна: у вази й балясини фігурна форма.</t>
        </is>
      </c>
      <c r="B490" s="7"/>
      <c r="C490" s="7"/>
      <c r="D490" s="7"/>
      <c r="E490" s="7"/>
      <c r="F490" s="7"/>
      <c r="G490" s="7"/>
      <c r="H490" s="7"/>
      <c r="I490" s="7"/>
    </row>
    <row r="491" ht="27" customHeight="1">
      <c r="A491" s="7" t="inlineStr">
        <is>
          <t xml:space="preserve">Наявність і терміни уточнюйте в менеджера. Файл сформовано 01.11.2026 на сайті ukraine-stone.com.</t>
        </is>
      </c>
      <c r="B491" s="7"/>
      <c r="C491" s="7"/>
      <c r="D491" s="7"/>
      <c r="E491" s="7"/>
      <c r="F491" s="7"/>
      <c r="G491" s="7"/>
      <c r="H491" s="7"/>
      <c r="I491" s="7"/>
    </row>
  </sheetData>
  <autoFilter ref="A10:I487">
    <filterColumn colId="3" hiddenButton="1"/>
  </autoFilter>
  <mergeCells count="12">
    <mergeCell ref="C1:I1"/>
    <mergeCell ref="C2:G2"/>
    <mergeCell ref="H2:I2"/>
    <mergeCell ref="C3:I3"/>
    <mergeCell ref="A6:G6"/>
    <mergeCell ref="H6:I6"/>
    <mergeCell ref="A7:I7"/>
    <mergeCell ref="A8:I8"/>
    <mergeCell ref="A9:B9"/>
    <mergeCell ref="A489:I489"/>
    <mergeCell ref="A490:I490"/>
    <mergeCell ref="A491:I491"/>
  </mergeCells>
  <conditionalFormatting sqref="A11:C487 E11:I487">
    <cfRule type="expression" dxfId="0" priority="1">
      <formula>N($H11)&gt;0</formula>
    </cfRule>
  </conditionalFormatting>
  <dataValidations count="1">
    <dataValidation type="whole" operator="between" allowBlank="1" showErrorMessage="1" errorTitle="Кількість" error="Впишіть ціле число штук, наприклад 10." sqref="H11:H487">
      <formula1>0</formula1>
      <formula2>100000</formula2>
    </dataValidation>
  </dataValidations>
  <printOptions horizontalCentered="1"/>
  <pageMargins left="0.4" right="0.4" top="0.5" bottom="0.5" header="0.3" footer="0.3"/>
  <pageSetup paperSize="9" orientation="landscape" fitToWidth="1" fitToHeight="0"/>
  <headerFooter>
    <oddFooter>&amp;Lukraine-stone.com — оптовий прайс 01.11.2026&amp;R&amp;P / &amp;N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6024"/>
    <pageSetUpPr fitToPage="1"/>
  </sheetPr>
  <sheetViews>
    <sheetView workbookViewId="0" showGridLines="0">
      <selection activeCell="C8" sqref="C8"/>
    </sheetView>
  </sheetViews>
  <sheetFormatPr defaultRowHeight="15"/>
  <cols>
    <col min="1" max="1" width="5" customWidth="1"/>
    <col min="2" max="2" width="25" customWidth="1"/>
    <col min="3" max="3" width="25" customWidth="1"/>
    <col min="4" max="4" width="12" customWidth="1"/>
    <col min="5" max="5" width="9" customWidth="1"/>
    <col min="6" max="6" width="10" customWidth="1"/>
  </cols>
  <sheetData>
    <row r="1" ht="16.5" customHeight="1">
      <c r="C1" s="2" t="inlineStr">
        <is>
          <t xml:space="preserve">(098) 334-50-52 · (063) 434-07-20</t>
        </is>
      </c>
      <c r="D1" s="2"/>
      <c r="E1" s="2"/>
      <c r="F1" s="2"/>
    </row>
    <row r="2" ht="16.5" customHeight="1">
      <c r="C2" s="3" t="str">
        <f>HYPERLINK("mailto:ukrainestonesales@gmail.com","ukrainestonesales@gmail.com")</f>
        <v>ukrainestonesales@gmail.com</v>
      </c>
      <c r="D2" s="3"/>
      <c r="E2" s="1" t="str">
        <f>HYPERLINK("https://ukraine-stone.com/uk/pamyatnyky-optom","ukraine-stone.com")</f>
        <v>ukraine-stone.com</v>
      </c>
      <c r="F2" s="1"/>
    </row>
    <row r="3" ht="16.5" customHeight="1">
      <c r="C3" s="4" t="inlineStr">
        <is>
          <t xml:space="preserve">ПН – СБ з 8.00 до 18.00 · м. Коростишів, Житомирська область</t>
        </is>
      </c>
      <c r="D3" s="4"/>
      <c r="E3" s="4"/>
      <c r="F3" s="4"/>
    </row>
    <row r="4" ht="7" customHeight="1">
      <c r="A4" s="5"/>
      <c r="B4" s="5"/>
      <c r="C4" s="5"/>
      <c r="D4" s="5"/>
      <c r="E4" s="5"/>
      <c r="F4" s="5"/>
    </row>
    <row r="5" ht="6" customHeight="1"/>
    <row r="6" ht="27" customHeight="1">
      <c r="A6" s="6" t="inlineStr">
        <is>
          <t xml:space="preserve">Заявка на деталі пам'ятників</t>
        </is>
      </c>
      <c r="B6" s="6"/>
      <c r="C6" s="6"/>
      <c r="D6" s="6"/>
      <c r="E6" s="9" t="str">
        <f>HYPERLINK("https://ukraine-stone.com/uk/pamyatnyky-optom","Прайс на сайті ↗︎")</f>
        <v>Прайс на сайті ↗︎</v>
      </c>
      <c r="F6" s="9"/>
    </row>
    <row r="7">
      <c r="A7" s="7" t="inlineStr">
        <is>
          <t xml:space="preserve">ukraine-stone.com · прайс від 01.11.2026</t>
        </is>
      </c>
      <c r="B7" s="7"/>
      <c r="C7" s="7"/>
      <c r="D7" s="7"/>
      <c r="E7" s="7"/>
      <c r="F7" s="7"/>
    </row>
    <row r="8" ht="21" customHeight="1">
      <c r="A8" s="34" t="inlineStr">
        <is>
          <t xml:space="preserve">Компанія або ім'я</t>
        </is>
      </c>
      <c r="B8" s="34"/>
      <c r="C8" s="35"/>
      <c r="D8" s="35"/>
      <c r="E8" s="35"/>
      <c r="F8" s="35"/>
    </row>
    <row r="9" ht="21" customHeight="1">
      <c r="A9" s="34" t="inlineStr">
        <is>
          <t xml:space="preserve">Телефон</t>
        </is>
      </c>
      <c r="B9" s="34"/>
      <c r="C9" s="35"/>
      <c r="D9" s="35"/>
      <c r="E9" s="35"/>
      <c r="F9" s="35"/>
    </row>
    <row r="10" ht="21" customHeight="1">
      <c r="A10" s="34" t="inlineStr">
        <is>
          <t xml:space="preserve">Місто доставки</t>
        </is>
      </c>
      <c r="B10" s="34"/>
      <c r="C10" s="35"/>
      <c r="D10" s="35"/>
      <c r="E10" s="35"/>
      <c r="F10" s="35"/>
    </row>
    <row r="11" ht="6" customHeight="1"/>
    <row r="12" ht="34" customHeight="1">
      <c r="A12" s="36" t="inlineStr">
        <is>
          <t xml:space="preserve">Як замовити: збережіть цей файл і надішліть на ukrainestonesales@gmail.com або зателефонуйте: (098) 334-50-52, (063) 434-07-20. Менеджер підтвердить наявність, терміни й доставку.</t>
        </is>
      </c>
      <c r="B12" s="36"/>
      <c r="C12" s="36"/>
      <c r="D12" s="36"/>
      <c r="E12" s="36"/>
      <c r="F12" s="36"/>
    </row>
    <row r="13" ht="6" customHeight="1"/>
    <row r="14" ht="6" customHeight="1"/>
    <row r="15" ht="22" customHeight="1">
      <c r="A15" s="13" t="inlineStr">
        <is>
          <t xml:space="preserve">Разом у заявці</t>
        </is>
      </c>
      <c r="B15" s="13"/>
      <c r="C15" s="13"/>
      <c r="D15" s="13"/>
      <c r="E15" s="12">
        <f>'Прайс'!$H$9</f>
        <v>0</v>
      </c>
      <c r="F15" s="12">
        <f>'Прайс'!$I$9</f>
        <v>0</v>
      </c>
    </row>
    <row r="16" ht="20" customHeight="1">
      <c r="A16" s="37" t="str">
        <f>IF('Прайс'!$H$9=0,"Впишіть кількість на аркуші «Прайс» — вибрані рядки з'являться тут.","")&amp;IF('Прайс'!$C$9&gt;100,"Рядків більше 100 — тут перші, усі вибрані видно на аркуші «Прайс».","")</f>
        <v>Впишіть кількість на аркуші «Прайс» — вибрані рядки з'являться тут.</v>
      </c>
      <c r="B16" s="37"/>
      <c r="C16" s="37"/>
      <c r="D16" s="37"/>
      <c r="E16" s="37"/>
      <c r="F16" s="37"/>
    </row>
    <row r="17" ht="30" customHeight="1">
      <c r="A17" s="15" t="inlineStr">
        <is>
          <t xml:space="preserve">№</t>
        </is>
      </c>
      <c r="B17" s="15" t="inlineStr">
        <is>
          <t xml:space="preserve">Виріб</t>
        </is>
      </c>
      <c r="C17" s="15" t="inlineStr">
        <is>
          <t xml:space="preserve">Розмір, см</t>
        </is>
      </c>
      <c r="D17" s="15" t="inlineStr">
        <is>
          <t xml:space="preserve">Камінь</t>
        </is>
      </c>
      <c r="E17" s="15" t="inlineStr">
        <is>
          <t xml:space="preserve">К-сть</t>
        </is>
      </c>
      <c r="F17" s="15" t="inlineStr">
        <is>
          <t xml:space="preserve">Вага, кг</t>
        </is>
      </c>
    </row>
    <row r="18">
      <c r="A18" s="38" t="str">
        <f>IF(1&lt;='Прайс'!$C$9,1,"")</f>
        <v/>
      </c>
      <c r="B18" s="39" t="str">
        <f>IF($A18="","",INDEX('Прайс'!$B:$B,MATCH(SMALL('Прайс'!$J:$J,$A18),'Прайс'!$J:$J,0)))</f>
        <v/>
      </c>
      <c r="C18" s="39" t="str">
        <f>IF($A18="","",INDEX('Прайс'!$C:$C,MATCH(SMALL('Прайс'!$J:$J,$A18),'Прайс'!$J:$J,0)))</f>
        <v/>
      </c>
      <c r="D18" s="39" t="str">
        <f>IF($A18="","",INDEX('Прайс'!$E:$E,MATCH(SMALL('Прайс'!$J:$J,$A18),'Прайс'!$J:$J,0)))</f>
        <v/>
      </c>
      <c r="E18" s="40" t="str">
        <f>IF($A18="","",INDEX('Прайс'!$H:$H,MATCH(SMALL('Прайс'!$J:$J,$A18),'Прайс'!$J:$J,0)))</f>
        <v/>
      </c>
      <c r="F18" s="40" t="str">
        <f>IF($A18="","",INDEX('Прайс'!$I:$I,MATCH(SMALL('Прайс'!$J:$J,$A18),'Прайс'!$J:$J,0)))</f>
        <v/>
      </c>
    </row>
    <row r="19">
      <c r="A19" s="38" t="str">
        <f>IF(2&lt;='Прайс'!$C$9,2,"")</f>
        <v/>
      </c>
      <c r="B19" s="39" t="str">
        <f>IF($A19="","",INDEX('Прайс'!$B:$B,MATCH(SMALL('Прайс'!$J:$J,$A19),'Прайс'!$J:$J,0)))</f>
        <v/>
      </c>
      <c r="C19" s="39" t="str">
        <f>IF($A19="","",INDEX('Прайс'!$C:$C,MATCH(SMALL('Прайс'!$J:$J,$A19),'Прайс'!$J:$J,0)))</f>
        <v/>
      </c>
      <c r="D19" s="39" t="str">
        <f>IF($A19="","",INDEX('Прайс'!$E:$E,MATCH(SMALL('Прайс'!$J:$J,$A19),'Прайс'!$J:$J,0)))</f>
        <v/>
      </c>
      <c r="E19" s="40" t="str">
        <f>IF($A19="","",INDEX('Прайс'!$H:$H,MATCH(SMALL('Прайс'!$J:$J,$A19),'Прайс'!$J:$J,0)))</f>
        <v/>
      </c>
      <c r="F19" s="40" t="str">
        <f>IF($A19="","",INDEX('Прайс'!$I:$I,MATCH(SMALL('Прайс'!$J:$J,$A19),'Прайс'!$J:$J,0)))</f>
        <v/>
      </c>
    </row>
    <row r="20">
      <c r="A20" s="38" t="str">
        <f>IF(3&lt;='Прайс'!$C$9,3,"")</f>
        <v/>
      </c>
      <c r="B20" s="39" t="str">
        <f>IF($A20="","",INDEX('Прайс'!$B:$B,MATCH(SMALL('Прайс'!$J:$J,$A20),'Прайс'!$J:$J,0)))</f>
        <v/>
      </c>
      <c r="C20" s="39" t="str">
        <f>IF($A20="","",INDEX('Прайс'!$C:$C,MATCH(SMALL('Прайс'!$J:$J,$A20),'Прайс'!$J:$J,0)))</f>
        <v/>
      </c>
      <c r="D20" s="39" t="str">
        <f>IF($A20="","",INDEX('Прайс'!$E:$E,MATCH(SMALL('Прайс'!$J:$J,$A20),'Прайс'!$J:$J,0)))</f>
        <v/>
      </c>
      <c r="E20" s="40" t="str">
        <f>IF($A20="","",INDEX('Прайс'!$H:$H,MATCH(SMALL('Прайс'!$J:$J,$A20),'Прайс'!$J:$J,0)))</f>
        <v/>
      </c>
      <c r="F20" s="40" t="str">
        <f>IF($A20="","",INDEX('Прайс'!$I:$I,MATCH(SMALL('Прайс'!$J:$J,$A20),'Прайс'!$J:$J,0)))</f>
        <v/>
      </c>
    </row>
    <row r="21">
      <c r="A21" s="38" t="str">
        <f>IF(4&lt;='Прайс'!$C$9,4,"")</f>
        <v/>
      </c>
      <c r="B21" s="39" t="str">
        <f>IF($A21="","",INDEX('Прайс'!$B:$B,MATCH(SMALL('Прайс'!$J:$J,$A21),'Прайс'!$J:$J,0)))</f>
        <v/>
      </c>
      <c r="C21" s="39" t="str">
        <f>IF($A21="","",INDEX('Прайс'!$C:$C,MATCH(SMALL('Прайс'!$J:$J,$A21),'Прайс'!$J:$J,0)))</f>
        <v/>
      </c>
      <c r="D21" s="39" t="str">
        <f>IF($A21="","",INDEX('Прайс'!$E:$E,MATCH(SMALL('Прайс'!$J:$J,$A21),'Прайс'!$J:$J,0)))</f>
        <v/>
      </c>
      <c r="E21" s="40" t="str">
        <f>IF($A21="","",INDEX('Прайс'!$H:$H,MATCH(SMALL('Прайс'!$J:$J,$A21),'Прайс'!$J:$J,0)))</f>
        <v/>
      </c>
      <c r="F21" s="40" t="str">
        <f>IF($A21="","",INDEX('Прайс'!$I:$I,MATCH(SMALL('Прайс'!$J:$J,$A21),'Прайс'!$J:$J,0)))</f>
        <v/>
      </c>
    </row>
    <row r="22">
      <c r="A22" s="38" t="str">
        <f>IF(5&lt;='Прайс'!$C$9,5,"")</f>
        <v/>
      </c>
      <c r="B22" s="39" t="str">
        <f>IF($A22="","",INDEX('Прайс'!$B:$B,MATCH(SMALL('Прайс'!$J:$J,$A22),'Прайс'!$J:$J,0)))</f>
        <v/>
      </c>
      <c r="C22" s="39" t="str">
        <f>IF($A22="","",INDEX('Прайс'!$C:$C,MATCH(SMALL('Прайс'!$J:$J,$A22),'Прайс'!$J:$J,0)))</f>
        <v/>
      </c>
      <c r="D22" s="39" t="str">
        <f>IF($A22="","",INDEX('Прайс'!$E:$E,MATCH(SMALL('Прайс'!$J:$J,$A22),'Прайс'!$J:$J,0)))</f>
        <v/>
      </c>
      <c r="E22" s="40" t="str">
        <f>IF($A22="","",INDEX('Прайс'!$H:$H,MATCH(SMALL('Прайс'!$J:$J,$A22),'Прайс'!$J:$J,0)))</f>
        <v/>
      </c>
      <c r="F22" s="40" t="str">
        <f>IF($A22="","",INDEX('Прайс'!$I:$I,MATCH(SMALL('Прайс'!$J:$J,$A22),'Прайс'!$J:$J,0)))</f>
        <v/>
      </c>
    </row>
    <row r="23">
      <c r="A23" s="38" t="str">
        <f>IF(6&lt;='Прайс'!$C$9,6,"")</f>
        <v/>
      </c>
      <c r="B23" s="39" t="str">
        <f>IF($A23="","",INDEX('Прайс'!$B:$B,MATCH(SMALL('Прайс'!$J:$J,$A23),'Прайс'!$J:$J,0)))</f>
        <v/>
      </c>
      <c r="C23" s="39" t="str">
        <f>IF($A23="","",INDEX('Прайс'!$C:$C,MATCH(SMALL('Прайс'!$J:$J,$A23),'Прайс'!$J:$J,0)))</f>
        <v/>
      </c>
      <c r="D23" s="39" t="str">
        <f>IF($A23="","",INDEX('Прайс'!$E:$E,MATCH(SMALL('Прайс'!$J:$J,$A23),'Прайс'!$J:$J,0)))</f>
        <v/>
      </c>
      <c r="E23" s="40" t="str">
        <f>IF($A23="","",INDEX('Прайс'!$H:$H,MATCH(SMALL('Прайс'!$J:$J,$A23),'Прайс'!$J:$J,0)))</f>
        <v/>
      </c>
      <c r="F23" s="40" t="str">
        <f>IF($A23="","",INDEX('Прайс'!$I:$I,MATCH(SMALL('Прайс'!$J:$J,$A23),'Прайс'!$J:$J,0)))</f>
        <v/>
      </c>
    </row>
    <row r="24">
      <c r="A24" s="38" t="str">
        <f>IF(7&lt;='Прайс'!$C$9,7,"")</f>
        <v/>
      </c>
      <c r="B24" s="39" t="str">
        <f>IF($A24="","",INDEX('Прайс'!$B:$B,MATCH(SMALL('Прайс'!$J:$J,$A24),'Прайс'!$J:$J,0)))</f>
        <v/>
      </c>
      <c r="C24" s="39" t="str">
        <f>IF($A24="","",INDEX('Прайс'!$C:$C,MATCH(SMALL('Прайс'!$J:$J,$A24),'Прайс'!$J:$J,0)))</f>
        <v/>
      </c>
      <c r="D24" s="39" t="str">
        <f>IF($A24="","",INDEX('Прайс'!$E:$E,MATCH(SMALL('Прайс'!$J:$J,$A24),'Прайс'!$J:$J,0)))</f>
        <v/>
      </c>
      <c r="E24" s="40" t="str">
        <f>IF($A24="","",INDEX('Прайс'!$H:$H,MATCH(SMALL('Прайс'!$J:$J,$A24),'Прайс'!$J:$J,0)))</f>
        <v/>
      </c>
      <c r="F24" s="40" t="str">
        <f>IF($A24="","",INDEX('Прайс'!$I:$I,MATCH(SMALL('Прайс'!$J:$J,$A24),'Прайс'!$J:$J,0)))</f>
        <v/>
      </c>
    </row>
    <row r="25">
      <c r="A25" s="38" t="str">
        <f>IF(8&lt;='Прайс'!$C$9,8,"")</f>
        <v/>
      </c>
      <c r="B25" s="39" t="str">
        <f>IF($A25="","",INDEX('Прайс'!$B:$B,MATCH(SMALL('Прайс'!$J:$J,$A25),'Прайс'!$J:$J,0)))</f>
        <v/>
      </c>
      <c r="C25" s="39" t="str">
        <f>IF($A25="","",INDEX('Прайс'!$C:$C,MATCH(SMALL('Прайс'!$J:$J,$A25),'Прайс'!$J:$J,0)))</f>
        <v/>
      </c>
      <c r="D25" s="39" t="str">
        <f>IF($A25="","",INDEX('Прайс'!$E:$E,MATCH(SMALL('Прайс'!$J:$J,$A25),'Прайс'!$J:$J,0)))</f>
        <v/>
      </c>
      <c r="E25" s="40" t="str">
        <f>IF($A25="","",INDEX('Прайс'!$H:$H,MATCH(SMALL('Прайс'!$J:$J,$A25),'Прайс'!$J:$J,0)))</f>
        <v/>
      </c>
      <c r="F25" s="40" t="str">
        <f>IF($A25="","",INDEX('Прайс'!$I:$I,MATCH(SMALL('Прайс'!$J:$J,$A25),'Прайс'!$J:$J,0)))</f>
        <v/>
      </c>
    </row>
    <row r="26">
      <c r="A26" s="38" t="str">
        <f>IF(9&lt;='Прайс'!$C$9,9,"")</f>
        <v/>
      </c>
      <c r="B26" s="39" t="str">
        <f>IF($A26="","",INDEX('Прайс'!$B:$B,MATCH(SMALL('Прайс'!$J:$J,$A26),'Прайс'!$J:$J,0)))</f>
        <v/>
      </c>
      <c r="C26" s="39" t="str">
        <f>IF($A26="","",INDEX('Прайс'!$C:$C,MATCH(SMALL('Прайс'!$J:$J,$A26),'Прайс'!$J:$J,0)))</f>
        <v/>
      </c>
      <c r="D26" s="39" t="str">
        <f>IF($A26="","",INDEX('Прайс'!$E:$E,MATCH(SMALL('Прайс'!$J:$J,$A26),'Прайс'!$J:$J,0)))</f>
        <v/>
      </c>
      <c r="E26" s="40" t="str">
        <f>IF($A26="","",INDEX('Прайс'!$H:$H,MATCH(SMALL('Прайс'!$J:$J,$A26),'Прайс'!$J:$J,0)))</f>
        <v/>
      </c>
      <c r="F26" s="40" t="str">
        <f>IF($A26="","",INDEX('Прайс'!$I:$I,MATCH(SMALL('Прайс'!$J:$J,$A26),'Прайс'!$J:$J,0)))</f>
        <v/>
      </c>
    </row>
    <row r="27">
      <c r="A27" s="38" t="str">
        <f>IF(10&lt;='Прайс'!$C$9,10,"")</f>
        <v/>
      </c>
      <c r="B27" s="39" t="str">
        <f>IF($A27="","",INDEX('Прайс'!$B:$B,MATCH(SMALL('Прайс'!$J:$J,$A27),'Прайс'!$J:$J,0)))</f>
        <v/>
      </c>
      <c r="C27" s="39" t="str">
        <f>IF($A27="","",INDEX('Прайс'!$C:$C,MATCH(SMALL('Прайс'!$J:$J,$A27),'Прайс'!$J:$J,0)))</f>
        <v/>
      </c>
      <c r="D27" s="39" t="str">
        <f>IF($A27="","",INDEX('Прайс'!$E:$E,MATCH(SMALL('Прайс'!$J:$J,$A27),'Прайс'!$J:$J,0)))</f>
        <v/>
      </c>
      <c r="E27" s="40" t="str">
        <f>IF($A27="","",INDEX('Прайс'!$H:$H,MATCH(SMALL('Прайс'!$J:$J,$A27),'Прайс'!$J:$J,0)))</f>
        <v/>
      </c>
      <c r="F27" s="40" t="str">
        <f>IF($A27="","",INDEX('Прайс'!$I:$I,MATCH(SMALL('Прайс'!$J:$J,$A27),'Прайс'!$J:$J,0)))</f>
        <v/>
      </c>
    </row>
    <row r="28">
      <c r="A28" s="38" t="str">
        <f>IF(11&lt;='Прайс'!$C$9,11,"")</f>
        <v/>
      </c>
      <c r="B28" s="39" t="str">
        <f>IF($A28="","",INDEX('Прайс'!$B:$B,MATCH(SMALL('Прайс'!$J:$J,$A28),'Прайс'!$J:$J,0)))</f>
        <v/>
      </c>
      <c r="C28" s="39" t="str">
        <f>IF($A28="","",INDEX('Прайс'!$C:$C,MATCH(SMALL('Прайс'!$J:$J,$A28),'Прайс'!$J:$J,0)))</f>
        <v/>
      </c>
      <c r="D28" s="39" t="str">
        <f>IF($A28="","",INDEX('Прайс'!$E:$E,MATCH(SMALL('Прайс'!$J:$J,$A28),'Прайс'!$J:$J,0)))</f>
        <v/>
      </c>
      <c r="E28" s="40" t="str">
        <f>IF($A28="","",INDEX('Прайс'!$H:$H,MATCH(SMALL('Прайс'!$J:$J,$A28),'Прайс'!$J:$J,0)))</f>
        <v/>
      </c>
      <c r="F28" s="40" t="str">
        <f>IF($A28="","",INDEX('Прайс'!$I:$I,MATCH(SMALL('Прайс'!$J:$J,$A28),'Прайс'!$J:$J,0)))</f>
        <v/>
      </c>
    </row>
    <row r="29">
      <c r="A29" s="38" t="str">
        <f>IF(12&lt;='Прайс'!$C$9,12,"")</f>
        <v/>
      </c>
      <c r="B29" s="39" t="str">
        <f>IF($A29="","",INDEX('Прайс'!$B:$B,MATCH(SMALL('Прайс'!$J:$J,$A29),'Прайс'!$J:$J,0)))</f>
        <v/>
      </c>
      <c r="C29" s="39" t="str">
        <f>IF($A29="","",INDEX('Прайс'!$C:$C,MATCH(SMALL('Прайс'!$J:$J,$A29),'Прайс'!$J:$J,0)))</f>
        <v/>
      </c>
      <c r="D29" s="39" t="str">
        <f>IF($A29="","",INDEX('Прайс'!$E:$E,MATCH(SMALL('Прайс'!$J:$J,$A29),'Прайс'!$J:$J,0)))</f>
        <v/>
      </c>
      <c r="E29" s="40" t="str">
        <f>IF($A29="","",INDEX('Прайс'!$H:$H,MATCH(SMALL('Прайс'!$J:$J,$A29),'Прайс'!$J:$J,0)))</f>
        <v/>
      </c>
      <c r="F29" s="40" t="str">
        <f>IF($A29="","",INDEX('Прайс'!$I:$I,MATCH(SMALL('Прайс'!$J:$J,$A29),'Прайс'!$J:$J,0)))</f>
        <v/>
      </c>
    </row>
    <row r="30">
      <c r="A30" s="38" t="str">
        <f>IF(13&lt;='Прайс'!$C$9,13,"")</f>
        <v/>
      </c>
      <c r="B30" s="39" t="str">
        <f>IF($A30="","",INDEX('Прайс'!$B:$B,MATCH(SMALL('Прайс'!$J:$J,$A30),'Прайс'!$J:$J,0)))</f>
        <v/>
      </c>
      <c r="C30" s="39" t="str">
        <f>IF($A30="","",INDEX('Прайс'!$C:$C,MATCH(SMALL('Прайс'!$J:$J,$A30),'Прайс'!$J:$J,0)))</f>
        <v/>
      </c>
      <c r="D30" s="39" t="str">
        <f>IF($A30="","",INDEX('Прайс'!$E:$E,MATCH(SMALL('Прайс'!$J:$J,$A30),'Прайс'!$J:$J,0)))</f>
        <v/>
      </c>
      <c r="E30" s="40" t="str">
        <f>IF($A30="","",INDEX('Прайс'!$H:$H,MATCH(SMALL('Прайс'!$J:$J,$A30),'Прайс'!$J:$J,0)))</f>
        <v/>
      </c>
      <c r="F30" s="40" t="str">
        <f>IF($A30="","",INDEX('Прайс'!$I:$I,MATCH(SMALL('Прайс'!$J:$J,$A30),'Прайс'!$J:$J,0)))</f>
        <v/>
      </c>
    </row>
    <row r="31">
      <c r="A31" s="38" t="str">
        <f>IF(14&lt;='Прайс'!$C$9,14,"")</f>
        <v/>
      </c>
      <c r="B31" s="39" t="str">
        <f>IF($A31="","",INDEX('Прайс'!$B:$B,MATCH(SMALL('Прайс'!$J:$J,$A31),'Прайс'!$J:$J,0)))</f>
        <v/>
      </c>
      <c r="C31" s="39" t="str">
        <f>IF($A31="","",INDEX('Прайс'!$C:$C,MATCH(SMALL('Прайс'!$J:$J,$A31),'Прайс'!$J:$J,0)))</f>
        <v/>
      </c>
      <c r="D31" s="39" t="str">
        <f>IF($A31="","",INDEX('Прайс'!$E:$E,MATCH(SMALL('Прайс'!$J:$J,$A31),'Прайс'!$J:$J,0)))</f>
        <v/>
      </c>
      <c r="E31" s="40" t="str">
        <f>IF($A31="","",INDEX('Прайс'!$H:$H,MATCH(SMALL('Прайс'!$J:$J,$A31),'Прайс'!$J:$J,0)))</f>
        <v/>
      </c>
      <c r="F31" s="40" t="str">
        <f>IF($A31="","",INDEX('Прайс'!$I:$I,MATCH(SMALL('Прайс'!$J:$J,$A31),'Прайс'!$J:$J,0)))</f>
        <v/>
      </c>
    </row>
    <row r="32">
      <c r="A32" s="38" t="str">
        <f>IF(15&lt;='Прайс'!$C$9,15,"")</f>
        <v/>
      </c>
      <c r="B32" s="39" t="str">
        <f>IF($A32="","",INDEX('Прайс'!$B:$B,MATCH(SMALL('Прайс'!$J:$J,$A32),'Прайс'!$J:$J,0)))</f>
        <v/>
      </c>
      <c r="C32" s="39" t="str">
        <f>IF($A32="","",INDEX('Прайс'!$C:$C,MATCH(SMALL('Прайс'!$J:$J,$A32),'Прайс'!$J:$J,0)))</f>
        <v/>
      </c>
      <c r="D32" s="39" t="str">
        <f>IF($A32="","",INDEX('Прайс'!$E:$E,MATCH(SMALL('Прайс'!$J:$J,$A32),'Прайс'!$J:$J,0)))</f>
        <v/>
      </c>
      <c r="E32" s="40" t="str">
        <f>IF($A32="","",INDEX('Прайс'!$H:$H,MATCH(SMALL('Прайс'!$J:$J,$A32),'Прайс'!$J:$J,0)))</f>
        <v/>
      </c>
      <c r="F32" s="40" t="str">
        <f>IF($A32="","",INDEX('Прайс'!$I:$I,MATCH(SMALL('Прайс'!$J:$J,$A32),'Прайс'!$J:$J,0)))</f>
        <v/>
      </c>
    </row>
    <row r="33">
      <c r="A33" s="38" t="str">
        <f>IF(16&lt;='Прайс'!$C$9,16,"")</f>
        <v/>
      </c>
      <c r="B33" s="39" t="str">
        <f>IF($A33="","",INDEX('Прайс'!$B:$B,MATCH(SMALL('Прайс'!$J:$J,$A33),'Прайс'!$J:$J,0)))</f>
        <v/>
      </c>
      <c r="C33" s="39" t="str">
        <f>IF($A33="","",INDEX('Прайс'!$C:$C,MATCH(SMALL('Прайс'!$J:$J,$A33),'Прайс'!$J:$J,0)))</f>
        <v/>
      </c>
      <c r="D33" s="39" t="str">
        <f>IF($A33="","",INDEX('Прайс'!$E:$E,MATCH(SMALL('Прайс'!$J:$J,$A33),'Прайс'!$J:$J,0)))</f>
        <v/>
      </c>
      <c r="E33" s="40" t="str">
        <f>IF($A33="","",INDEX('Прайс'!$H:$H,MATCH(SMALL('Прайс'!$J:$J,$A33),'Прайс'!$J:$J,0)))</f>
        <v/>
      </c>
      <c r="F33" s="40" t="str">
        <f>IF($A33="","",INDEX('Прайс'!$I:$I,MATCH(SMALL('Прайс'!$J:$J,$A33),'Прайс'!$J:$J,0)))</f>
        <v/>
      </c>
    </row>
    <row r="34">
      <c r="A34" s="38" t="str">
        <f>IF(17&lt;='Прайс'!$C$9,17,"")</f>
        <v/>
      </c>
      <c r="B34" s="39" t="str">
        <f>IF($A34="","",INDEX('Прайс'!$B:$B,MATCH(SMALL('Прайс'!$J:$J,$A34),'Прайс'!$J:$J,0)))</f>
        <v/>
      </c>
      <c r="C34" s="39" t="str">
        <f>IF($A34="","",INDEX('Прайс'!$C:$C,MATCH(SMALL('Прайс'!$J:$J,$A34),'Прайс'!$J:$J,0)))</f>
        <v/>
      </c>
      <c r="D34" s="39" t="str">
        <f>IF($A34="","",INDEX('Прайс'!$E:$E,MATCH(SMALL('Прайс'!$J:$J,$A34),'Прайс'!$J:$J,0)))</f>
        <v/>
      </c>
      <c r="E34" s="40" t="str">
        <f>IF($A34="","",INDEX('Прайс'!$H:$H,MATCH(SMALL('Прайс'!$J:$J,$A34),'Прайс'!$J:$J,0)))</f>
        <v/>
      </c>
      <c r="F34" s="40" t="str">
        <f>IF($A34="","",INDEX('Прайс'!$I:$I,MATCH(SMALL('Прайс'!$J:$J,$A34),'Прайс'!$J:$J,0)))</f>
        <v/>
      </c>
    </row>
    <row r="35">
      <c r="A35" s="38" t="str">
        <f>IF(18&lt;='Прайс'!$C$9,18,"")</f>
        <v/>
      </c>
      <c r="B35" s="39" t="str">
        <f>IF($A35="","",INDEX('Прайс'!$B:$B,MATCH(SMALL('Прайс'!$J:$J,$A35),'Прайс'!$J:$J,0)))</f>
        <v/>
      </c>
      <c r="C35" s="39" t="str">
        <f>IF($A35="","",INDEX('Прайс'!$C:$C,MATCH(SMALL('Прайс'!$J:$J,$A35),'Прайс'!$J:$J,0)))</f>
        <v/>
      </c>
      <c r="D35" s="39" t="str">
        <f>IF($A35="","",INDEX('Прайс'!$E:$E,MATCH(SMALL('Прайс'!$J:$J,$A35),'Прайс'!$J:$J,0)))</f>
        <v/>
      </c>
      <c r="E35" s="40" t="str">
        <f>IF($A35="","",INDEX('Прайс'!$H:$H,MATCH(SMALL('Прайс'!$J:$J,$A35),'Прайс'!$J:$J,0)))</f>
        <v/>
      </c>
      <c r="F35" s="40" t="str">
        <f>IF($A35="","",INDEX('Прайс'!$I:$I,MATCH(SMALL('Прайс'!$J:$J,$A35),'Прайс'!$J:$J,0)))</f>
        <v/>
      </c>
    </row>
    <row r="36">
      <c r="A36" s="38" t="str">
        <f>IF(19&lt;='Прайс'!$C$9,19,"")</f>
        <v/>
      </c>
      <c r="B36" s="39" t="str">
        <f>IF($A36="","",INDEX('Прайс'!$B:$B,MATCH(SMALL('Прайс'!$J:$J,$A36),'Прайс'!$J:$J,0)))</f>
        <v/>
      </c>
      <c r="C36" s="39" t="str">
        <f>IF($A36="","",INDEX('Прайс'!$C:$C,MATCH(SMALL('Прайс'!$J:$J,$A36),'Прайс'!$J:$J,0)))</f>
        <v/>
      </c>
      <c r="D36" s="39" t="str">
        <f>IF($A36="","",INDEX('Прайс'!$E:$E,MATCH(SMALL('Прайс'!$J:$J,$A36),'Прайс'!$J:$J,0)))</f>
        <v/>
      </c>
      <c r="E36" s="40" t="str">
        <f>IF($A36="","",INDEX('Прайс'!$H:$H,MATCH(SMALL('Прайс'!$J:$J,$A36),'Прайс'!$J:$J,0)))</f>
        <v/>
      </c>
      <c r="F36" s="40" t="str">
        <f>IF($A36="","",INDEX('Прайс'!$I:$I,MATCH(SMALL('Прайс'!$J:$J,$A36),'Прайс'!$J:$J,0)))</f>
        <v/>
      </c>
    </row>
    <row r="37">
      <c r="A37" s="38" t="str">
        <f>IF(20&lt;='Прайс'!$C$9,20,"")</f>
        <v/>
      </c>
      <c r="B37" s="39" t="str">
        <f>IF($A37="","",INDEX('Прайс'!$B:$B,MATCH(SMALL('Прайс'!$J:$J,$A37),'Прайс'!$J:$J,0)))</f>
        <v/>
      </c>
      <c r="C37" s="39" t="str">
        <f>IF($A37="","",INDEX('Прайс'!$C:$C,MATCH(SMALL('Прайс'!$J:$J,$A37),'Прайс'!$J:$J,0)))</f>
        <v/>
      </c>
      <c r="D37" s="39" t="str">
        <f>IF($A37="","",INDEX('Прайс'!$E:$E,MATCH(SMALL('Прайс'!$J:$J,$A37),'Прайс'!$J:$J,0)))</f>
        <v/>
      </c>
      <c r="E37" s="40" t="str">
        <f>IF($A37="","",INDEX('Прайс'!$H:$H,MATCH(SMALL('Прайс'!$J:$J,$A37),'Прайс'!$J:$J,0)))</f>
        <v/>
      </c>
      <c r="F37" s="40" t="str">
        <f>IF($A37="","",INDEX('Прайс'!$I:$I,MATCH(SMALL('Прайс'!$J:$J,$A37),'Прайс'!$J:$J,0)))</f>
        <v/>
      </c>
    </row>
    <row r="38">
      <c r="A38" s="38" t="str">
        <f>IF(21&lt;='Прайс'!$C$9,21,"")</f>
        <v/>
      </c>
      <c r="B38" s="39" t="str">
        <f>IF($A38="","",INDEX('Прайс'!$B:$B,MATCH(SMALL('Прайс'!$J:$J,$A38),'Прайс'!$J:$J,0)))</f>
        <v/>
      </c>
      <c r="C38" s="39" t="str">
        <f>IF($A38="","",INDEX('Прайс'!$C:$C,MATCH(SMALL('Прайс'!$J:$J,$A38),'Прайс'!$J:$J,0)))</f>
        <v/>
      </c>
      <c r="D38" s="39" t="str">
        <f>IF($A38="","",INDEX('Прайс'!$E:$E,MATCH(SMALL('Прайс'!$J:$J,$A38),'Прайс'!$J:$J,0)))</f>
        <v/>
      </c>
      <c r="E38" s="40" t="str">
        <f>IF($A38="","",INDEX('Прайс'!$H:$H,MATCH(SMALL('Прайс'!$J:$J,$A38),'Прайс'!$J:$J,0)))</f>
        <v/>
      </c>
      <c r="F38" s="40" t="str">
        <f>IF($A38="","",INDEX('Прайс'!$I:$I,MATCH(SMALL('Прайс'!$J:$J,$A38),'Прайс'!$J:$J,0)))</f>
        <v/>
      </c>
    </row>
    <row r="39">
      <c r="A39" s="38" t="str">
        <f>IF(22&lt;='Прайс'!$C$9,22,"")</f>
        <v/>
      </c>
      <c r="B39" s="39" t="str">
        <f>IF($A39="","",INDEX('Прайс'!$B:$B,MATCH(SMALL('Прайс'!$J:$J,$A39),'Прайс'!$J:$J,0)))</f>
        <v/>
      </c>
      <c r="C39" s="39" t="str">
        <f>IF($A39="","",INDEX('Прайс'!$C:$C,MATCH(SMALL('Прайс'!$J:$J,$A39),'Прайс'!$J:$J,0)))</f>
        <v/>
      </c>
      <c r="D39" s="39" t="str">
        <f>IF($A39="","",INDEX('Прайс'!$E:$E,MATCH(SMALL('Прайс'!$J:$J,$A39),'Прайс'!$J:$J,0)))</f>
        <v/>
      </c>
      <c r="E39" s="40" t="str">
        <f>IF($A39="","",INDEX('Прайс'!$H:$H,MATCH(SMALL('Прайс'!$J:$J,$A39),'Прайс'!$J:$J,0)))</f>
        <v/>
      </c>
      <c r="F39" s="40" t="str">
        <f>IF($A39="","",INDEX('Прайс'!$I:$I,MATCH(SMALL('Прайс'!$J:$J,$A39),'Прайс'!$J:$J,0)))</f>
        <v/>
      </c>
    </row>
    <row r="40">
      <c r="A40" s="38" t="str">
        <f>IF(23&lt;='Прайс'!$C$9,23,"")</f>
        <v/>
      </c>
      <c r="B40" s="39" t="str">
        <f>IF($A40="","",INDEX('Прайс'!$B:$B,MATCH(SMALL('Прайс'!$J:$J,$A40),'Прайс'!$J:$J,0)))</f>
        <v/>
      </c>
      <c r="C40" s="39" t="str">
        <f>IF($A40="","",INDEX('Прайс'!$C:$C,MATCH(SMALL('Прайс'!$J:$J,$A40),'Прайс'!$J:$J,0)))</f>
        <v/>
      </c>
      <c r="D40" s="39" t="str">
        <f>IF($A40="","",INDEX('Прайс'!$E:$E,MATCH(SMALL('Прайс'!$J:$J,$A40),'Прайс'!$J:$J,0)))</f>
        <v/>
      </c>
      <c r="E40" s="40" t="str">
        <f>IF($A40="","",INDEX('Прайс'!$H:$H,MATCH(SMALL('Прайс'!$J:$J,$A40),'Прайс'!$J:$J,0)))</f>
        <v/>
      </c>
      <c r="F40" s="40" t="str">
        <f>IF($A40="","",INDEX('Прайс'!$I:$I,MATCH(SMALL('Прайс'!$J:$J,$A40),'Прайс'!$J:$J,0)))</f>
        <v/>
      </c>
    </row>
    <row r="41">
      <c r="A41" s="38" t="str">
        <f>IF(24&lt;='Прайс'!$C$9,24,"")</f>
        <v/>
      </c>
      <c r="B41" s="39" t="str">
        <f>IF($A41="","",INDEX('Прайс'!$B:$B,MATCH(SMALL('Прайс'!$J:$J,$A41),'Прайс'!$J:$J,0)))</f>
        <v/>
      </c>
      <c r="C41" s="39" t="str">
        <f>IF($A41="","",INDEX('Прайс'!$C:$C,MATCH(SMALL('Прайс'!$J:$J,$A41),'Прайс'!$J:$J,0)))</f>
        <v/>
      </c>
      <c r="D41" s="39" t="str">
        <f>IF($A41="","",INDEX('Прайс'!$E:$E,MATCH(SMALL('Прайс'!$J:$J,$A41),'Прайс'!$J:$J,0)))</f>
        <v/>
      </c>
      <c r="E41" s="40" t="str">
        <f>IF($A41="","",INDEX('Прайс'!$H:$H,MATCH(SMALL('Прайс'!$J:$J,$A41),'Прайс'!$J:$J,0)))</f>
        <v/>
      </c>
      <c r="F41" s="40" t="str">
        <f>IF($A41="","",INDEX('Прайс'!$I:$I,MATCH(SMALL('Прайс'!$J:$J,$A41),'Прайс'!$J:$J,0)))</f>
        <v/>
      </c>
    </row>
    <row r="42">
      <c r="A42" s="38" t="str">
        <f>IF(25&lt;='Прайс'!$C$9,25,"")</f>
        <v/>
      </c>
      <c r="B42" s="39" t="str">
        <f>IF($A42="","",INDEX('Прайс'!$B:$B,MATCH(SMALL('Прайс'!$J:$J,$A42),'Прайс'!$J:$J,0)))</f>
        <v/>
      </c>
      <c r="C42" s="39" t="str">
        <f>IF($A42="","",INDEX('Прайс'!$C:$C,MATCH(SMALL('Прайс'!$J:$J,$A42),'Прайс'!$J:$J,0)))</f>
        <v/>
      </c>
      <c r="D42" s="39" t="str">
        <f>IF($A42="","",INDEX('Прайс'!$E:$E,MATCH(SMALL('Прайс'!$J:$J,$A42),'Прайс'!$J:$J,0)))</f>
        <v/>
      </c>
      <c r="E42" s="40" t="str">
        <f>IF($A42="","",INDEX('Прайс'!$H:$H,MATCH(SMALL('Прайс'!$J:$J,$A42),'Прайс'!$J:$J,0)))</f>
        <v/>
      </c>
      <c r="F42" s="40" t="str">
        <f>IF($A42="","",INDEX('Прайс'!$I:$I,MATCH(SMALL('Прайс'!$J:$J,$A42),'Прайс'!$J:$J,0)))</f>
        <v/>
      </c>
    </row>
    <row r="43">
      <c r="A43" s="38" t="str">
        <f>IF(26&lt;='Прайс'!$C$9,26,"")</f>
        <v/>
      </c>
      <c r="B43" s="39" t="str">
        <f>IF($A43="","",INDEX('Прайс'!$B:$B,MATCH(SMALL('Прайс'!$J:$J,$A43),'Прайс'!$J:$J,0)))</f>
        <v/>
      </c>
      <c r="C43" s="39" t="str">
        <f>IF($A43="","",INDEX('Прайс'!$C:$C,MATCH(SMALL('Прайс'!$J:$J,$A43),'Прайс'!$J:$J,0)))</f>
        <v/>
      </c>
      <c r="D43" s="39" t="str">
        <f>IF($A43="","",INDEX('Прайс'!$E:$E,MATCH(SMALL('Прайс'!$J:$J,$A43),'Прайс'!$J:$J,0)))</f>
        <v/>
      </c>
      <c r="E43" s="40" t="str">
        <f>IF($A43="","",INDEX('Прайс'!$H:$H,MATCH(SMALL('Прайс'!$J:$J,$A43),'Прайс'!$J:$J,0)))</f>
        <v/>
      </c>
      <c r="F43" s="40" t="str">
        <f>IF($A43="","",INDEX('Прайс'!$I:$I,MATCH(SMALL('Прайс'!$J:$J,$A43),'Прайс'!$J:$J,0)))</f>
        <v/>
      </c>
    </row>
    <row r="44">
      <c r="A44" s="38" t="str">
        <f>IF(27&lt;='Прайс'!$C$9,27,"")</f>
        <v/>
      </c>
      <c r="B44" s="39" t="str">
        <f>IF($A44="","",INDEX('Прайс'!$B:$B,MATCH(SMALL('Прайс'!$J:$J,$A44),'Прайс'!$J:$J,0)))</f>
        <v/>
      </c>
      <c r="C44" s="39" t="str">
        <f>IF($A44="","",INDEX('Прайс'!$C:$C,MATCH(SMALL('Прайс'!$J:$J,$A44),'Прайс'!$J:$J,0)))</f>
        <v/>
      </c>
      <c r="D44" s="39" t="str">
        <f>IF($A44="","",INDEX('Прайс'!$E:$E,MATCH(SMALL('Прайс'!$J:$J,$A44),'Прайс'!$J:$J,0)))</f>
        <v/>
      </c>
      <c r="E44" s="40" t="str">
        <f>IF($A44="","",INDEX('Прайс'!$H:$H,MATCH(SMALL('Прайс'!$J:$J,$A44),'Прайс'!$J:$J,0)))</f>
        <v/>
      </c>
      <c r="F44" s="40" t="str">
        <f>IF($A44="","",INDEX('Прайс'!$I:$I,MATCH(SMALL('Прайс'!$J:$J,$A44),'Прайс'!$J:$J,0)))</f>
        <v/>
      </c>
    </row>
    <row r="45">
      <c r="A45" s="38" t="str">
        <f>IF(28&lt;='Прайс'!$C$9,28,"")</f>
        <v/>
      </c>
      <c r="B45" s="39" t="str">
        <f>IF($A45="","",INDEX('Прайс'!$B:$B,MATCH(SMALL('Прайс'!$J:$J,$A45),'Прайс'!$J:$J,0)))</f>
        <v/>
      </c>
      <c r="C45" s="39" t="str">
        <f>IF($A45="","",INDEX('Прайс'!$C:$C,MATCH(SMALL('Прайс'!$J:$J,$A45),'Прайс'!$J:$J,0)))</f>
        <v/>
      </c>
      <c r="D45" s="39" t="str">
        <f>IF($A45="","",INDEX('Прайс'!$E:$E,MATCH(SMALL('Прайс'!$J:$J,$A45),'Прайс'!$J:$J,0)))</f>
        <v/>
      </c>
      <c r="E45" s="40" t="str">
        <f>IF($A45="","",INDEX('Прайс'!$H:$H,MATCH(SMALL('Прайс'!$J:$J,$A45),'Прайс'!$J:$J,0)))</f>
        <v/>
      </c>
      <c r="F45" s="40" t="str">
        <f>IF($A45="","",INDEX('Прайс'!$I:$I,MATCH(SMALL('Прайс'!$J:$J,$A45),'Прайс'!$J:$J,0)))</f>
        <v/>
      </c>
    </row>
    <row r="46">
      <c r="A46" s="38" t="str">
        <f>IF(29&lt;='Прайс'!$C$9,29,"")</f>
        <v/>
      </c>
      <c r="B46" s="39" t="str">
        <f>IF($A46="","",INDEX('Прайс'!$B:$B,MATCH(SMALL('Прайс'!$J:$J,$A46),'Прайс'!$J:$J,0)))</f>
        <v/>
      </c>
      <c r="C46" s="39" t="str">
        <f>IF($A46="","",INDEX('Прайс'!$C:$C,MATCH(SMALL('Прайс'!$J:$J,$A46),'Прайс'!$J:$J,0)))</f>
        <v/>
      </c>
      <c r="D46" s="39" t="str">
        <f>IF($A46="","",INDEX('Прайс'!$E:$E,MATCH(SMALL('Прайс'!$J:$J,$A46),'Прайс'!$J:$J,0)))</f>
        <v/>
      </c>
      <c r="E46" s="40" t="str">
        <f>IF($A46="","",INDEX('Прайс'!$H:$H,MATCH(SMALL('Прайс'!$J:$J,$A46),'Прайс'!$J:$J,0)))</f>
        <v/>
      </c>
      <c r="F46" s="40" t="str">
        <f>IF($A46="","",INDEX('Прайс'!$I:$I,MATCH(SMALL('Прайс'!$J:$J,$A46),'Прайс'!$J:$J,0)))</f>
        <v/>
      </c>
    </row>
    <row r="47">
      <c r="A47" s="38" t="str">
        <f>IF(30&lt;='Прайс'!$C$9,30,"")</f>
        <v/>
      </c>
      <c r="B47" s="39" t="str">
        <f>IF($A47="","",INDEX('Прайс'!$B:$B,MATCH(SMALL('Прайс'!$J:$J,$A47),'Прайс'!$J:$J,0)))</f>
        <v/>
      </c>
      <c r="C47" s="39" t="str">
        <f>IF($A47="","",INDEX('Прайс'!$C:$C,MATCH(SMALL('Прайс'!$J:$J,$A47),'Прайс'!$J:$J,0)))</f>
        <v/>
      </c>
      <c r="D47" s="39" t="str">
        <f>IF($A47="","",INDEX('Прайс'!$E:$E,MATCH(SMALL('Прайс'!$J:$J,$A47),'Прайс'!$J:$J,0)))</f>
        <v/>
      </c>
      <c r="E47" s="40" t="str">
        <f>IF($A47="","",INDEX('Прайс'!$H:$H,MATCH(SMALL('Прайс'!$J:$J,$A47),'Прайс'!$J:$J,0)))</f>
        <v/>
      </c>
      <c r="F47" s="40" t="str">
        <f>IF($A47="","",INDEX('Прайс'!$I:$I,MATCH(SMALL('Прайс'!$J:$J,$A47),'Прайс'!$J:$J,0)))</f>
        <v/>
      </c>
    </row>
    <row r="48">
      <c r="A48" s="38" t="str">
        <f>IF(31&lt;='Прайс'!$C$9,31,"")</f>
        <v/>
      </c>
      <c r="B48" s="39" t="str">
        <f>IF($A48="","",INDEX('Прайс'!$B:$B,MATCH(SMALL('Прайс'!$J:$J,$A48),'Прайс'!$J:$J,0)))</f>
        <v/>
      </c>
      <c r="C48" s="39" t="str">
        <f>IF($A48="","",INDEX('Прайс'!$C:$C,MATCH(SMALL('Прайс'!$J:$J,$A48),'Прайс'!$J:$J,0)))</f>
        <v/>
      </c>
      <c r="D48" s="39" t="str">
        <f>IF($A48="","",INDEX('Прайс'!$E:$E,MATCH(SMALL('Прайс'!$J:$J,$A48),'Прайс'!$J:$J,0)))</f>
        <v/>
      </c>
      <c r="E48" s="40" t="str">
        <f>IF($A48="","",INDEX('Прайс'!$H:$H,MATCH(SMALL('Прайс'!$J:$J,$A48),'Прайс'!$J:$J,0)))</f>
        <v/>
      </c>
      <c r="F48" s="40" t="str">
        <f>IF($A48="","",INDEX('Прайс'!$I:$I,MATCH(SMALL('Прайс'!$J:$J,$A48),'Прайс'!$J:$J,0)))</f>
        <v/>
      </c>
    </row>
    <row r="49">
      <c r="A49" s="38" t="str">
        <f>IF(32&lt;='Прайс'!$C$9,32,"")</f>
        <v/>
      </c>
      <c r="B49" s="39" t="str">
        <f>IF($A49="","",INDEX('Прайс'!$B:$B,MATCH(SMALL('Прайс'!$J:$J,$A49),'Прайс'!$J:$J,0)))</f>
        <v/>
      </c>
      <c r="C49" s="39" t="str">
        <f>IF($A49="","",INDEX('Прайс'!$C:$C,MATCH(SMALL('Прайс'!$J:$J,$A49),'Прайс'!$J:$J,0)))</f>
        <v/>
      </c>
      <c r="D49" s="39" t="str">
        <f>IF($A49="","",INDEX('Прайс'!$E:$E,MATCH(SMALL('Прайс'!$J:$J,$A49),'Прайс'!$J:$J,0)))</f>
        <v/>
      </c>
      <c r="E49" s="40" t="str">
        <f>IF($A49="","",INDEX('Прайс'!$H:$H,MATCH(SMALL('Прайс'!$J:$J,$A49),'Прайс'!$J:$J,0)))</f>
        <v/>
      </c>
      <c r="F49" s="40" t="str">
        <f>IF($A49="","",INDEX('Прайс'!$I:$I,MATCH(SMALL('Прайс'!$J:$J,$A49),'Прайс'!$J:$J,0)))</f>
        <v/>
      </c>
    </row>
    <row r="50">
      <c r="A50" s="38" t="str">
        <f>IF(33&lt;='Прайс'!$C$9,33,"")</f>
        <v/>
      </c>
      <c r="B50" s="39" t="str">
        <f>IF($A50="","",INDEX('Прайс'!$B:$B,MATCH(SMALL('Прайс'!$J:$J,$A50),'Прайс'!$J:$J,0)))</f>
        <v/>
      </c>
      <c r="C50" s="39" t="str">
        <f>IF($A50="","",INDEX('Прайс'!$C:$C,MATCH(SMALL('Прайс'!$J:$J,$A50),'Прайс'!$J:$J,0)))</f>
        <v/>
      </c>
      <c r="D50" s="39" t="str">
        <f>IF($A50="","",INDEX('Прайс'!$E:$E,MATCH(SMALL('Прайс'!$J:$J,$A50),'Прайс'!$J:$J,0)))</f>
        <v/>
      </c>
      <c r="E50" s="40" t="str">
        <f>IF($A50="","",INDEX('Прайс'!$H:$H,MATCH(SMALL('Прайс'!$J:$J,$A50),'Прайс'!$J:$J,0)))</f>
        <v/>
      </c>
      <c r="F50" s="40" t="str">
        <f>IF($A50="","",INDEX('Прайс'!$I:$I,MATCH(SMALL('Прайс'!$J:$J,$A50),'Прайс'!$J:$J,0)))</f>
        <v/>
      </c>
    </row>
    <row r="51">
      <c r="A51" s="38" t="str">
        <f>IF(34&lt;='Прайс'!$C$9,34,"")</f>
        <v/>
      </c>
      <c r="B51" s="39" t="str">
        <f>IF($A51="","",INDEX('Прайс'!$B:$B,MATCH(SMALL('Прайс'!$J:$J,$A51),'Прайс'!$J:$J,0)))</f>
        <v/>
      </c>
      <c r="C51" s="39" t="str">
        <f>IF($A51="","",INDEX('Прайс'!$C:$C,MATCH(SMALL('Прайс'!$J:$J,$A51),'Прайс'!$J:$J,0)))</f>
        <v/>
      </c>
      <c r="D51" s="39" t="str">
        <f>IF($A51="","",INDEX('Прайс'!$E:$E,MATCH(SMALL('Прайс'!$J:$J,$A51),'Прайс'!$J:$J,0)))</f>
        <v/>
      </c>
      <c r="E51" s="40" t="str">
        <f>IF($A51="","",INDEX('Прайс'!$H:$H,MATCH(SMALL('Прайс'!$J:$J,$A51),'Прайс'!$J:$J,0)))</f>
        <v/>
      </c>
      <c r="F51" s="40" t="str">
        <f>IF($A51="","",INDEX('Прайс'!$I:$I,MATCH(SMALL('Прайс'!$J:$J,$A51),'Прайс'!$J:$J,0)))</f>
        <v/>
      </c>
    </row>
    <row r="52">
      <c r="A52" s="38" t="str">
        <f>IF(35&lt;='Прайс'!$C$9,35,"")</f>
        <v/>
      </c>
      <c r="B52" s="39" t="str">
        <f>IF($A52="","",INDEX('Прайс'!$B:$B,MATCH(SMALL('Прайс'!$J:$J,$A52),'Прайс'!$J:$J,0)))</f>
        <v/>
      </c>
      <c r="C52" s="39" t="str">
        <f>IF($A52="","",INDEX('Прайс'!$C:$C,MATCH(SMALL('Прайс'!$J:$J,$A52),'Прайс'!$J:$J,0)))</f>
        <v/>
      </c>
      <c r="D52" s="39" t="str">
        <f>IF($A52="","",INDEX('Прайс'!$E:$E,MATCH(SMALL('Прайс'!$J:$J,$A52),'Прайс'!$J:$J,0)))</f>
        <v/>
      </c>
      <c r="E52" s="40" t="str">
        <f>IF($A52="","",INDEX('Прайс'!$H:$H,MATCH(SMALL('Прайс'!$J:$J,$A52),'Прайс'!$J:$J,0)))</f>
        <v/>
      </c>
      <c r="F52" s="40" t="str">
        <f>IF($A52="","",INDEX('Прайс'!$I:$I,MATCH(SMALL('Прайс'!$J:$J,$A52),'Прайс'!$J:$J,0)))</f>
        <v/>
      </c>
    </row>
    <row r="53">
      <c r="A53" s="38" t="str">
        <f>IF(36&lt;='Прайс'!$C$9,36,"")</f>
        <v/>
      </c>
      <c r="B53" s="39" t="str">
        <f>IF($A53="","",INDEX('Прайс'!$B:$B,MATCH(SMALL('Прайс'!$J:$J,$A53),'Прайс'!$J:$J,0)))</f>
        <v/>
      </c>
      <c r="C53" s="39" t="str">
        <f>IF($A53="","",INDEX('Прайс'!$C:$C,MATCH(SMALL('Прайс'!$J:$J,$A53),'Прайс'!$J:$J,0)))</f>
        <v/>
      </c>
      <c r="D53" s="39" t="str">
        <f>IF($A53="","",INDEX('Прайс'!$E:$E,MATCH(SMALL('Прайс'!$J:$J,$A53),'Прайс'!$J:$J,0)))</f>
        <v/>
      </c>
      <c r="E53" s="40" t="str">
        <f>IF($A53="","",INDEX('Прайс'!$H:$H,MATCH(SMALL('Прайс'!$J:$J,$A53),'Прайс'!$J:$J,0)))</f>
        <v/>
      </c>
      <c r="F53" s="40" t="str">
        <f>IF($A53="","",INDEX('Прайс'!$I:$I,MATCH(SMALL('Прайс'!$J:$J,$A53),'Прайс'!$J:$J,0)))</f>
        <v/>
      </c>
    </row>
    <row r="54">
      <c r="A54" s="38" t="str">
        <f>IF(37&lt;='Прайс'!$C$9,37,"")</f>
        <v/>
      </c>
      <c r="B54" s="39" t="str">
        <f>IF($A54="","",INDEX('Прайс'!$B:$B,MATCH(SMALL('Прайс'!$J:$J,$A54),'Прайс'!$J:$J,0)))</f>
        <v/>
      </c>
      <c r="C54" s="39" t="str">
        <f>IF($A54="","",INDEX('Прайс'!$C:$C,MATCH(SMALL('Прайс'!$J:$J,$A54),'Прайс'!$J:$J,0)))</f>
        <v/>
      </c>
      <c r="D54" s="39" t="str">
        <f>IF($A54="","",INDEX('Прайс'!$E:$E,MATCH(SMALL('Прайс'!$J:$J,$A54),'Прайс'!$J:$J,0)))</f>
        <v/>
      </c>
      <c r="E54" s="40" t="str">
        <f>IF($A54="","",INDEX('Прайс'!$H:$H,MATCH(SMALL('Прайс'!$J:$J,$A54),'Прайс'!$J:$J,0)))</f>
        <v/>
      </c>
      <c r="F54" s="40" t="str">
        <f>IF($A54="","",INDEX('Прайс'!$I:$I,MATCH(SMALL('Прайс'!$J:$J,$A54),'Прайс'!$J:$J,0)))</f>
        <v/>
      </c>
    </row>
    <row r="55">
      <c r="A55" s="38" t="str">
        <f>IF(38&lt;='Прайс'!$C$9,38,"")</f>
        <v/>
      </c>
      <c r="B55" s="39" t="str">
        <f>IF($A55="","",INDEX('Прайс'!$B:$B,MATCH(SMALL('Прайс'!$J:$J,$A55),'Прайс'!$J:$J,0)))</f>
        <v/>
      </c>
      <c r="C55" s="39" t="str">
        <f>IF($A55="","",INDEX('Прайс'!$C:$C,MATCH(SMALL('Прайс'!$J:$J,$A55),'Прайс'!$J:$J,0)))</f>
        <v/>
      </c>
      <c r="D55" s="39" t="str">
        <f>IF($A55="","",INDEX('Прайс'!$E:$E,MATCH(SMALL('Прайс'!$J:$J,$A55),'Прайс'!$J:$J,0)))</f>
        <v/>
      </c>
      <c r="E55" s="40" t="str">
        <f>IF($A55="","",INDEX('Прайс'!$H:$H,MATCH(SMALL('Прайс'!$J:$J,$A55),'Прайс'!$J:$J,0)))</f>
        <v/>
      </c>
      <c r="F55" s="40" t="str">
        <f>IF($A55="","",INDEX('Прайс'!$I:$I,MATCH(SMALL('Прайс'!$J:$J,$A55),'Прайс'!$J:$J,0)))</f>
        <v/>
      </c>
    </row>
    <row r="56">
      <c r="A56" s="38" t="str">
        <f>IF(39&lt;='Прайс'!$C$9,39,"")</f>
        <v/>
      </c>
      <c r="B56" s="39" t="str">
        <f>IF($A56="","",INDEX('Прайс'!$B:$B,MATCH(SMALL('Прайс'!$J:$J,$A56),'Прайс'!$J:$J,0)))</f>
        <v/>
      </c>
      <c r="C56" s="39" t="str">
        <f>IF($A56="","",INDEX('Прайс'!$C:$C,MATCH(SMALL('Прайс'!$J:$J,$A56),'Прайс'!$J:$J,0)))</f>
        <v/>
      </c>
      <c r="D56" s="39" t="str">
        <f>IF($A56="","",INDEX('Прайс'!$E:$E,MATCH(SMALL('Прайс'!$J:$J,$A56),'Прайс'!$J:$J,0)))</f>
        <v/>
      </c>
      <c r="E56" s="40" t="str">
        <f>IF($A56="","",INDEX('Прайс'!$H:$H,MATCH(SMALL('Прайс'!$J:$J,$A56),'Прайс'!$J:$J,0)))</f>
        <v/>
      </c>
      <c r="F56" s="40" t="str">
        <f>IF($A56="","",INDEX('Прайс'!$I:$I,MATCH(SMALL('Прайс'!$J:$J,$A56),'Прайс'!$J:$J,0)))</f>
        <v/>
      </c>
    </row>
    <row r="57">
      <c r="A57" s="38" t="str">
        <f>IF(40&lt;='Прайс'!$C$9,40,"")</f>
        <v/>
      </c>
      <c r="B57" s="39" t="str">
        <f>IF($A57="","",INDEX('Прайс'!$B:$B,MATCH(SMALL('Прайс'!$J:$J,$A57),'Прайс'!$J:$J,0)))</f>
        <v/>
      </c>
      <c r="C57" s="39" t="str">
        <f>IF($A57="","",INDEX('Прайс'!$C:$C,MATCH(SMALL('Прайс'!$J:$J,$A57),'Прайс'!$J:$J,0)))</f>
        <v/>
      </c>
      <c r="D57" s="39" t="str">
        <f>IF($A57="","",INDEX('Прайс'!$E:$E,MATCH(SMALL('Прайс'!$J:$J,$A57),'Прайс'!$J:$J,0)))</f>
        <v/>
      </c>
      <c r="E57" s="40" t="str">
        <f>IF($A57="","",INDEX('Прайс'!$H:$H,MATCH(SMALL('Прайс'!$J:$J,$A57),'Прайс'!$J:$J,0)))</f>
        <v/>
      </c>
      <c r="F57" s="40" t="str">
        <f>IF($A57="","",INDEX('Прайс'!$I:$I,MATCH(SMALL('Прайс'!$J:$J,$A57),'Прайс'!$J:$J,0)))</f>
        <v/>
      </c>
    </row>
    <row r="58">
      <c r="A58" s="38" t="str">
        <f>IF(41&lt;='Прайс'!$C$9,41,"")</f>
        <v/>
      </c>
      <c r="B58" s="39" t="str">
        <f>IF($A58="","",INDEX('Прайс'!$B:$B,MATCH(SMALL('Прайс'!$J:$J,$A58),'Прайс'!$J:$J,0)))</f>
        <v/>
      </c>
      <c r="C58" s="39" t="str">
        <f>IF($A58="","",INDEX('Прайс'!$C:$C,MATCH(SMALL('Прайс'!$J:$J,$A58),'Прайс'!$J:$J,0)))</f>
        <v/>
      </c>
      <c r="D58" s="39" t="str">
        <f>IF($A58="","",INDEX('Прайс'!$E:$E,MATCH(SMALL('Прайс'!$J:$J,$A58),'Прайс'!$J:$J,0)))</f>
        <v/>
      </c>
      <c r="E58" s="40" t="str">
        <f>IF($A58="","",INDEX('Прайс'!$H:$H,MATCH(SMALL('Прайс'!$J:$J,$A58),'Прайс'!$J:$J,0)))</f>
        <v/>
      </c>
      <c r="F58" s="40" t="str">
        <f>IF($A58="","",INDEX('Прайс'!$I:$I,MATCH(SMALL('Прайс'!$J:$J,$A58),'Прайс'!$J:$J,0)))</f>
        <v/>
      </c>
    </row>
    <row r="59">
      <c r="A59" s="38" t="str">
        <f>IF(42&lt;='Прайс'!$C$9,42,"")</f>
        <v/>
      </c>
      <c r="B59" s="39" t="str">
        <f>IF($A59="","",INDEX('Прайс'!$B:$B,MATCH(SMALL('Прайс'!$J:$J,$A59),'Прайс'!$J:$J,0)))</f>
        <v/>
      </c>
      <c r="C59" s="39" t="str">
        <f>IF($A59="","",INDEX('Прайс'!$C:$C,MATCH(SMALL('Прайс'!$J:$J,$A59),'Прайс'!$J:$J,0)))</f>
        <v/>
      </c>
      <c r="D59" s="39" t="str">
        <f>IF($A59="","",INDEX('Прайс'!$E:$E,MATCH(SMALL('Прайс'!$J:$J,$A59),'Прайс'!$J:$J,0)))</f>
        <v/>
      </c>
      <c r="E59" s="40" t="str">
        <f>IF($A59="","",INDEX('Прайс'!$H:$H,MATCH(SMALL('Прайс'!$J:$J,$A59),'Прайс'!$J:$J,0)))</f>
        <v/>
      </c>
      <c r="F59" s="40" t="str">
        <f>IF($A59="","",INDEX('Прайс'!$I:$I,MATCH(SMALL('Прайс'!$J:$J,$A59),'Прайс'!$J:$J,0)))</f>
        <v/>
      </c>
    </row>
    <row r="60">
      <c r="A60" s="38" t="str">
        <f>IF(43&lt;='Прайс'!$C$9,43,"")</f>
        <v/>
      </c>
      <c r="B60" s="39" t="str">
        <f>IF($A60="","",INDEX('Прайс'!$B:$B,MATCH(SMALL('Прайс'!$J:$J,$A60),'Прайс'!$J:$J,0)))</f>
        <v/>
      </c>
      <c r="C60" s="39" t="str">
        <f>IF($A60="","",INDEX('Прайс'!$C:$C,MATCH(SMALL('Прайс'!$J:$J,$A60),'Прайс'!$J:$J,0)))</f>
        <v/>
      </c>
      <c r="D60" s="39" t="str">
        <f>IF($A60="","",INDEX('Прайс'!$E:$E,MATCH(SMALL('Прайс'!$J:$J,$A60),'Прайс'!$J:$J,0)))</f>
        <v/>
      </c>
      <c r="E60" s="40" t="str">
        <f>IF($A60="","",INDEX('Прайс'!$H:$H,MATCH(SMALL('Прайс'!$J:$J,$A60),'Прайс'!$J:$J,0)))</f>
        <v/>
      </c>
      <c r="F60" s="40" t="str">
        <f>IF($A60="","",INDEX('Прайс'!$I:$I,MATCH(SMALL('Прайс'!$J:$J,$A60),'Прайс'!$J:$J,0)))</f>
        <v/>
      </c>
    </row>
    <row r="61">
      <c r="A61" s="38" t="str">
        <f>IF(44&lt;='Прайс'!$C$9,44,"")</f>
        <v/>
      </c>
      <c r="B61" s="39" t="str">
        <f>IF($A61="","",INDEX('Прайс'!$B:$B,MATCH(SMALL('Прайс'!$J:$J,$A61),'Прайс'!$J:$J,0)))</f>
        <v/>
      </c>
      <c r="C61" s="39" t="str">
        <f>IF($A61="","",INDEX('Прайс'!$C:$C,MATCH(SMALL('Прайс'!$J:$J,$A61),'Прайс'!$J:$J,0)))</f>
        <v/>
      </c>
      <c r="D61" s="39" t="str">
        <f>IF($A61="","",INDEX('Прайс'!$E:$E,MATCH(SMALL('Прайс'!$J:$J,$A61),'Прайс'!$J:$J,0)))</f>
        <v/>
      </c>
      <c r="E61" s="40" t="str">
        <f>IF($A61="","",INDEX('Прайс'!$H:$H,MATCH(SMALL('Прайс'!$J:$J,$A61),'Прайс'!$J:$J,0)))</f>
        <v/>
      </c>
      <c r="F61" s="40" t="str">
        <f>IF($A61="","",INDEX('Прайс'!$I:$I,MATCH(SMALL('Прайс'!$J:$J,$A61),'Прайс'!$J:$J,0)))</f>
        <v/>
      </c>
    </row>
    <row r="62">
      <c r="A62" s="38" t="str">
        <f>IF(45&lt;='Прайс'!$C$9,45,"")</f>
        <v/>
      </c>
      <c r="B62" s="39" t="str">
        <f>IF($A62="","",INDEX('Прайс'!$B:$B,MATCH(SMALL('Прайс'!$J:$J,$A62),'Прайс'!$J:$J,0)))</f>
        <v/>
      </c>
      <c r="C62" s="39" t="str">
        <f>IF($A62="","",INDEX('Прайс'!$C:$C,MATCH(SMALL('Прайс'!$J:$J,$A62),'Прайс'!$J:$J,0)))</f>
        <v/>
      </c>
      <c r="D62" s="39" t="str">
        <f>IF($A62="","",INDEX('Прайс'!$E:$E,MATCH(SMALL('Прайс'!$J:$J,$A62),'Прайс'!$J:$J,0)))</f>
        <v/>
      </c>
      <c r="E62" s="40" t="str">
        <f>IF($A62="","",INDEX('Прайс'!$H:$H,MATCH(SMALL('Прайс'!$J:$J,$A62),'Прайс'!$J:$J,0)))</f>
        <v/>
      </c>
      <c r="F62" s="40" t="str">
        <f>IF($A62="","",INDEX('Прайс'!$I:$I,MATCH(SMALL('Прайс'!$J:$J,$A62),'Прайс'!$J:$J,0)))</f>
        <v/>
      </c>
    </row>
    <row r="63">
      <c r="A63" s="38" t="str">
        <f>IF(46&lt;='Прайс'!$C$9,46,"")</f>
        <v/>
      </c>
      <c r="B63" s="39" t="str">
        <f>IF($A63="","",INDEX('Прайс'!$B:$B,MATCH(SMALL('Прайс'!$J:$J,$A63),'Прайс'!$J:$J,0)))</f>
        <v/>
      </c>
      <c r="C63" s="39" t="str">
        <f>IF($A63="","",INDEX('Прайс'!$C:$C,MATCH(SMALL('Прайс'!$J:$J,$A63),'Прайс'!$J:$J,0)))</f>
        <v/>
      </c>
      <c r="D63" s="39" t="str">
        <f>IF($A63="","",INDEX('Прайс'!$E:$E,MATCH(SMALL('Прайс'!$J:$J,$A63),'Прайс'!$J:$J,0)))</f>
        <v/>
      </c>
      <c r="E63" s="40" t="str">
        <f>IF($A63="","",INDEX('Прайс'!$H:$H,MATCH(SMALL('Прайс'!$J:$J,$A63),'Прайс'!$J:$J,0)))</f>
        <v/>
      </c>
      <c r="F63" s="40" t="str">
        <f>IF($A63="","",INDEX('Прайс'!$I:$I,MATCH(SMALL('Прайс'!$J:$J,$A63),'Прайс'!$J:$J,0)))</f>
        <v/>
      </c>
    </row>
    <row r="64">
      <c r="A64" s="38" t="str">
        <f>IF(47&lt;='Прайс'!$C$9,47,"")</f>
        <v/>
      </c>
      <c r="B64" s="39" t="str">
        <f>IF($A64="","",INDEX('Прайс'!$B:$B,MATCH(SMALL('Прайс'!$J:$J,$A64),'Прайс'!$J:$J,0)))</f>
        <v/>
      </c>
      <c r="C64" s="39" t="str">
        <f>IF($A64="","",INDEX('Прайс'!$C:$C,MATCH(SMALL('Прайс'!$J:$J,$A64),'Прайс'!$J:$J,0)))</f>
        <v/>
      </c>
      <c r="D64" s="39" t="str">
        <f>IF($A64="","",INDEX('Прайс'!$E:$E,MATCH(SMALL('Прайс'!$J:$J,$A64),'Прайс'!$J:$J,0)))</f>
        <v/>
      </c>
      <c r="E64" s="40" t="str">
        <f>IF($A64="","",INDEX('Прайс'!$H:$H,MATCH(SMALL('Прайс'!$J:$J,$A64),'Прайс'!$J:$J,0)))</f>
        <v/>
      </c>
      <c r="F64" s="40" t="str">
        <f>IF($A64="","",INDEX('Прайс'!$I:$I,MATCH(SMALL('Прайс'!$J:$J,$A64),'Прайс'!$J:$J,0)))</f>
        <v/>
      </c>
    </row>
    <row r="65">
      <c r="A65" s="38" t="str">
        <f>IF(48&lt;='Прайс'!$C$9,48,"")</f>
        <v/>
      </c>
      <c r="B65" s="39" t="str">
        <f>IF($A65="","",INDEX('Прайс'!$B:$B,MATCH(SMALL('Прайс'!$J:$J,$A65),'Прайс'!$J:$J,0)))</f>
        <v/>
      </c>
      <c r="C65" s="39" t="str">
        <f>IF($A65="","",INDEX('Прайс'!$C:$C,MATCH(SMALL('Прайс'!$J:$J,$A65),'Прайс'!$J:$J,0)))</f>
        <v/>
      </c>
      <c r="D65" s="39" t="str">
        <f>IF($A65="","",INDEX('Прайс'!$E:$E,MATCH(SMALL('Прайс'!$J:$J,$A65),'Прайс'!$J:$J,0)))</f>
        <v/>
      </c>
      <c r="E65" s="40" t="str">
        <f>IF($A65="","",INDEX('Прайс'!$H:$H,MATCH(SMALL('Прайс'!$J:$J,$A65),'Прайс'!$J:$J,0)))</f>
        <v/>
      </c>
      <c r="F65" s="40" t="str">
        <f>IF($A65="","",INDEX('Прайс'!$I:$I,MATCH(SMALL('Прайс'!$J:$J,$A65),'Прайс'!$J:$J,0)))</f>
        <v/>
      </c>
    </row>
    <row r="66">
      <c r="A66" s="38" t="str">
        <f>IF(49&lt;='Прайс'!$C$9,49,"")</f>
        <v/>
      </c>
      <c r="B66" s="39" t="str">
        <f>IF($A66="","",INDEX('Прайс'!$B:$B,MATCH(SMALL('Прайс'!$J:$J,$A66),'Прайс'!$J:$J,0)))</f>
        <v/>
      </c>
      <c r="C66" s="39" t="str">
        <f>IF($A66="","",INDEX('Прайс'!$C:$C,MATCH(SMALL('Прайс'!$J:$J,$A66),'Прайс'!$J:$J,0)))</f>
        <v/>
      </c>
      <c r="D66" s="39" t="str">
        <f>IF($A66="","",INDEX('Прайс'!$E:$E,MATCH(SMALL('Прайс'!$J:$J,$A66),'Прайс'!$J:$J,0)))</f>
        <v/>
      </c>
      <c r="E66" s="40" t="str">
        <f>IF($A66="","",INDEX('Прайс'!$H:$H,MATCH(SMALL('Прайс'!$J:$J,$A66),'Прайс'!$J:$J,0)))</f>
        <v/>
      </c>
      <c r="F66" s="40" t="str">
        <f>IF($A66="","",INDEX('Прайс'!$I:$I,MATCH(SMALL('Прайс'!$J:$J,$A66),'Прайс'!$J:$J,0)))</f>
        <v/>
      </c>
    </row>
    <row r="67">
      <c r="A67" s="38" t="str">
        <f>IF(50&lt;='Прайс'!$C$9,50,"")</f>
        <v/>
      </c>
      <c r="B67" s="39" t="str">
        <f>IF($A67="","",INDEX('Прайс'!$B:$B,MATCH(SMALL('Прайс'!$J:$J,$A67),'Прайс'!$J:$J,0)))</f>
        <v/>
      </c>
      <c r="C67" s="39" t="str">
        <f>IF($A67="","",INDEX('Прайс'!$C:$C,MATCH(SMALL('Прайс'!$J:$J,$A67),'Прайс'!$J:$J,0)))</f>
        <v/>
      </c>
      <c r="D67" s="39" t="str">
        <f>IF($A67="","",INDEX('Прайс'!$E:$E,MATCH(SMALL('Прайс'!$J:$J,$A67),'Прайс'!$J:$J,0)))</f>
        <v/>
      </c>
      <c r="E67" s="40" t="str">
        <f>IF($A67="","",INDEX('Прайс'!$H:$H,MATCH(SMALL('Прайс'!$J:$J,$A67),'Прайс'!$J:$J,0)))</f>
        <v/>
      </c>
      <c r="F67" s="40" t="str">
        <f>IF($A67="","",INDEX('Прайс'!$I:$I,MATCH(SMALL('Прайс'!$J:$J,$A67),'Прайс'!$J:$J,0)))</f>
        <v/>
      </c>
    </row>
    <row r="68">
      <c r="A68" s="38" t="str">
        <f>IF(51&lt;='Прайс'!$C$9,51,"")</f>
        <v/>
      </c>
      <c r="B68" s="39" t="str">
        <f>IF($A68="","",INDEX('Прайс'!$B:$B,MATCH(SMALL('Прайс'!$J:$J,$A68),'Прайс'!$J:$J,0)))</f>
        <v/>
      </c>
      <c r="C68" s="39" t="str">
        <f>IF($A68="","",INDEX('Прайс'!$C:$C,MATCH(SMALL('Прайс'!$J:$J,$A68),'Прайс'!$J:$J,0)))</f>
        <v/>
      </c>
      <c r="D68" s="39" t="str">
        <f>IF($A68="","",INDEX('Прайс'!$E:$E,MATCH(SMALL('Прайс'!$J:$J,$A68),'Прайс'!$J:$J,0)))</f>
        <v/>
      </c>
      <c r="E68" s="40" t="str">
        <f>IF($A68="","",INDEX('Прайс'!$H:$H,MATCH(SMALL('Прайс'!$J:$J,$A68),'Прайс'!$J:$J,0)))</f>
        <v/>
      </c>
      <c r="F68" s="40" t="str">
        <f>IF($A68="","",INDEX('Прайс'!$I:$I,MATCH(SMALL('Прайс'!$J:$J,$A68),'Прайс'!$J:$J,0)))</f>
        <v/>
      </c>
    </row>
    <row r="69">
      <c r="A69" s="38" t="str">
        <f>IF(52&lt;='Прайс'!$C$9,52,"")</f>
        <v/>
      </c>
      <c r="B69" s="39" t="str">
        <f>IF($A69="","",INDEX('Прайс'!$B:$B,MATCH(SMALL('Прайс'!$J:$J,$A69),'Прайс'!$J:$J,0)))</f>
        <v/>
      </c>
      <c r="C69" s="39" t="str">
        <f>IF($A69="","",INDEX('Прайс'!$C:$C,MATCH(SMALL('Прайс'!$J:$J,$A69),'Прайс'!$J:$J,0)))</f>
        <v/>
      </c>
      <c r="D69" s="39" t="str">
        <f>IF($A69="","",INDEX('Прайс'!$E:$E,MATCH(SMALL('Прайс'!$J:$J,$A69),'Прайс'!$J:$J,0)))</f>
        <v/>
      </c>
      <c r="E69" s="40" t="str">
        <f>IF($A69="","",INDEX('Прайс'!$H:$H,MATCH(SMALL('Прайс'!$J:$J,$A69),'Прайс'!$J:$J,0)))</f>
        <v/>
      </c>
      <c r="F69" s="40" t="str">
        <f>IF($A69="","",INDEX('Прайс'!$I:$I,MATCH(SMALL('Прайс'!$J:$J,$A69),'Прайс'!$J:$J,0)))</f>
        <v/>
      </c>
    </row>
    <row r="70">
      <c r="A70" s="38" t="str">
        <f>IF(53&lt;='Прайс'!$C$9,53,"")</f>
        <v/>
      </c>
      <c r="B70" s="39" t="str">
        <f>IF($A70="","",INDEX('Прайс'!$B:$B,MATCH(SMALL('Прайс'!$J:$J,$A70),'Прайс'!$J:$J,0)))</f>
        <v/>
      </c>
      <c r="C70" s="39" t="str">
        <f>IF($A70="","",INDEX('Прайс'!$C:$C,MATCH(SMALL('Прайс'!$J:$J,$A70),'Прайс'!$J:$J,0)))</f>
        <v/>
      </c>
      <c r="D70" s="39" t="str">
        <f>IF($A70="","",INDEX('Прайс'!$E:$E,MATCH(SMALL('Прайс'!$J:$J,$A70),'Прайс'!$J:$J,0)))</f>
        <v/>
      </c>
      <c r="E70" s="40" t="str">
        <f>IF($A70="","",INDEX('Прайс'!$H:$H,MATCH(SMALL('Прайс'!$J:$J,$A70),'Прайс'!$J:$J,0)))</f>
        <v/>
      </c>
      <c r="F70" s="40" t="str">
        <f>IF($A70="","",INDEX('Прайс'!$I:$I,MATCH(SMALL('Прайс'!$J:$J,$A70),'Прайс'!$J:$J,0)))</f>
        <v/>
      </c>
    </row>
    <row r="71">
      <c r="A71" s="38" t="str">
        <f>IF(54&lt;='Прайс'!$C$9,54,"")</f>
        <v/>
      </c>
      <c r="B71" s="39" t="str">
        <f>IF($A71="","",INDEX('Прайс'!$B:$B,MATCH(SMALL('Прайс'!$J:$J,$A71),'Прайс'!$J:$J,0)))</f>
        <v/>
      </c>
      <c r="C71" s="39" t="str">
        <f>IF($A71="","",INDEX('Прайс'!$C:$C,MATCH(SMALL('Прайс'!$J:$J,$A71),'Прайс'!$J:$J,0)))</f>
        <v/>
      </c>
      <c r="D71" s="39" t="str">
        <f>IF($A71="","",INDEX('Прайс'!$E:$E,MATCH(SMALL('Прайс'!$J:$J,$A71),'Прайс'!$J:$J,0)))</f>
        <v/>
      </c>
      <c r="E71" s="40" t="str">
        <f>IF($A71="","",INDEX('Прайс'!$H:$H,MATCH(SMALL('Прайс'!$J:$J,$A71),'Прайс'!$J:$J,0)))</f>
        <v/>
      </c>
      <c r="F71" s="40" t="str">
        <f>IF($A71="","",INDEX('Прайс'!$I:$I,MATCH(SMALL('Прайс'!$J:$J,$A71),'Прайс'!$J:$J,0)))</f>
        <v/>
      </c>
    </row>
    <row r="72">
      <c r="A72" s="38" t="str">
        <f>IF(55&lt;='Прайс'!$C$9,55,"")</f>
        <v/>
      </c>
      <c r="B72" s="39" t="str">
        <f>IF($A72="","",INDEX('Прайс'!$B:$B,MATCH(SMALL('Прайс'!$J:$J,$A72),'Прайс'!$J:$J,0)))</f>
        <v/>
      </c>
      <c r="C72" s="39" t="str">
        <f>IF($A72="","",INDEX('Прайс'!$C:$C,MATCH(SMALL('Прайс'!$J:$J,$A72),'Прайс'!$J:$J,0)))</f>
        <v/>
      </c>
      <c r="D72" s="39" t="str">
        <f>IF($A72="","",INDEX('Прайс'!$E:$E,MATCH(SMALL('Прайс'!$J:$J,$A72),'Прайс'!$J:$J,0)))</f>
        <v/>
      </c>
      <c r="E72" s="40" t="str">
        <f>IF($A72="","",INDEX('Прайс'!$H:$H,MATCH(SMALL('Прайс'!$J:$J,$A72),'Прайс'!$J:$J,0)))</f>
        <v/>
      </c>
      <c r="F72" s="40" t="str">
        <f>IF($A72="","",INDEX('Прайс'!$I:$I,MATCH(SMALL('Прайс'!$J:$J,$A72),'Прайс'!$J:$J,0)))</f>
        <v/>
      </c>
    </row>
    <row r="73">
      <c r="A73" s="38" t="str">
        <f>IF(56&lt;='Прайс'!$C$9,56,"")</f>
        <v/>
      </c>
      <c r="B73" s="39" t="str">
        <f>IF($A73="","",INDEX('Прайс'!$B:$B,MATCH(SMALL('Прайс'!$J:$J,$A73),'Прайс'!$J:$J,0)))</f>
        <v/>
      </c>
      <c r="C73" s="39" t="str">
        <f>IF($A73="","",INDEX('Прайс'!$C:$C,MATCH(SMALL('Прайс'!$J:$J,$A73),'Прайс'!$J:$J,0)))</f>
        <v/>
      </c>
      <c r="D73" s="39" t="str">
        <f>IF($A73="","",INDEX('Прайс'!$E:$E,MATCH(SMALL('Прайс'!$J:$J,$A73),'Прайс'!$J:$J,0)))</f>
        <v/>
      </c>
      <c r="E73" s="40" t="str">
        <f>IF($A73="","",INDEX('Прайс'!$H:$H,MATCH(SMALL('Прайс'!$J:$J,$A73),'Прайс'!$J:$J,0)))</f>
        <v/>
      </c>
      <c r="F73" s="40" t="str">
        <f>IF($A73="","",INDEX('Прайс'!$I:$I,MATCH(SMALL('Прайс'!$J:$J,$A73),'Прайс'!$J:$J,0)))</f>
        <v/>
      </c>
    </row>
    <row r="74">
      <c r="A74" s="38" t="str">
        <f>IF(57&lt;='Прайс'!$C$9,57,"")</f>
        <v/>
      </c>
      <c r="B74" s="39" t="str">
        <f>IF($A74="","",INDEX('Прайс'!$B:$B,MATCH(SMALL('Прайс'!$J:$J,$A74),'Прайс'!$J:$J,0)))</f>
        <v/>
      </c>
      <c r="C74" s="39" t="str">
        <f>IF($A74="","",INDEX('Прайс'!$C:$C,MATCH(SMALL('Прайс'!$J:$J,$A74),'Прайс'!$J:$J,0)))</f>
        <v/>
      </c>
      <c r="D74" s="39" t="str">
        <f>IF($A74="","",INDEX('Прайс'!$E:$E,MATCH(SMALL('Прайс'!$J:$J,$A74),'Прайс'!$J:$J,0)))</f>
        <v/>
      </c>
      <c r="E74" s="40" t="str">
        <f>IF($A74="","",INDEX('Прайс'!$H:$H,MATCH(SMALL('Прайс'!$J:$J,$A74),'Прайс'!$J:$J,0)))</f>
        <v/>
      </c>
      <c r="F74" s="40" t="str">
        <f>IF($A74="","",INDEX('Прайс'!$I:$I,MATCH(SMALL('Прайс'!$J:$J,$A74),'Прайс'!$J:$J,0)))</f>
        <v/>
      </c>
    </row>
    <row r="75">
      <c r="A75" s="38" t="str">
        <f>IF(58&lt;='Прайс'!$C$9,58,"")</f>
        <v/>
      </c>
      <c r="B75" s="39" t="str">
        <f>IF($A75="","",INDEX('Прайс'!$B:$B,MATCH(SMALL('Прайс'!$J:$J,$A75),'Прайс'!$J:$J,0)))</f>
        <v/>
      </c>
      <c r="C75" s="39" t="str">
        <f>IF($A75="","",INDEX('Прайс'!$C:$C,MATCH(SMALL('Прайс'!$J:$J,$A75),'Прайс'!$J:$J,0)))</f>
        <v/>
      </c>
      <c r="D75" s="39" t="str">
        <f>IF($A75="","",INDEX('Прайс'!$E:$E,MATCH(SMALL('Прайс'!$J:$J,$A75),'Прайс'!$J:$J,0)))</f>
        <v/>
      </c>
      <c r="E75" s="40" t="str">
        <f>IF($A75="","",INDEX('Прайс'!$H:$H,MATCH(SMALL('Прайс'!$J:$J,$A75),'Прайс'!$J:$J,0)))</f>
        <v/>
      </c>
      <c r="F75" s="40" t="str">
        <f>IF($A75="","",INDEX('Прайс'!$I:$I,MATCH(SMALL('Прайс'!$J:$J,$A75),'Прайс'!$J:$J,0)))</f>
        <v/>
      </c>
    </row>
    <row r="76">
      <c r="A76" s="38" t="str">
        <f>IF(59&lt;='Прайс'!$C$9,59,"")</f>
        <v/>
      </c>
      <c r="B76" s="39" t="str">
        <f>IF($A76="","",INDEX('Прайс'!$B:$B,MATCH(SMALL('Прайс'!$J:$J,$A76),'Прайс'!$J:$J,0)))</f>
        <v/>
      </c>
      <c r="C76" s="39" t="str">
        <f>IF($A76="","",INDEX('Прайс'!$C:$C,MATCH(SMALL('Прайс'!$J:$J,$A76),'Прайс'!$J:$J,0)))</f>
        <v/>
      </c>
      <c r="D76" s="39" t="str">
        <f>IF($A76="","",INDEX('Прайс'!$E:$E,MATCH(SMALL('Прайс'!$J:$J,$A76),'Прайс'!$J:$J,0)))</f>
        <v/>
      </c>
      <c r="E76" s="40" t="str">
        <f>IF($A76="","",INDEX('Прайс'!$H:$H,MATCH(SMALL('Прайс'!$J:$J,$A76),'Прайс'!$J:$J,0)))</f>
        <v/>
      </c>
      <c r="F76" s="40" t="str">
        <f>IF($A76="","",INDEX('Прайс'!$I:$I,MATCH(SMALL('Прайс'!$J:$J,$A76),'Прайс'!$J:$J,0)))</f>
        <v/>
      </c>
    </row>
    <row r="77">
      <c r="A77" s="38" t="str">
        <f>IF(60&lt;='Прайс'!$C$9,60,"")</f>
        <v/>
      </c>
      <c r="B77" s="39" t="str">
        <f>IF($A77="","",INDEX('Прайс'!$B:$B,MATCH(SMALL('Прайс'!$J:$J,$A77),'Прайс'!$J:$J,0)))</f>
        <v/>
      </c>
      <c r="C77" s="39" t="str">
        <f>IF($A77="","",INDEX('Прайс'!$C:$C,MATCH(SMALL('Прайс'!$J:$J,$A77),'Прайс'!$J:$J,0)))</f>
        <v/>
      </c>
      <c r="D77" s="39" t="str">
        <f>IF($A77="","",INDEX('Прайс'!$E:$E,MATCH(SMALL('Прайс'!$J:$J,$A77),'Прайс'!$J:$J,0)))</f>
        <v/>
      </c>
      <c r="E77" s="40" t="str">
        <f>IF($A77="","",INDEX('Прайс'!$H:$H,MATCH(SMALL('Прайс'!$J:$J,$A77),'Прайс'!$J:$J,0)))</f>
        <v/>
      </c>
      <c r="F77" s="40" t="str">
        <f>IF($A77="","",INDEX('Прайс'!$I:$I,MATCH(SMALL('Прайс'!$J:$J,$A77),'Прайс'!$J:$J,0)))</f>
        <v/>
      </c>
    </row>
    <row r="78">
      <c r="A78" s="38" t="str">
        <f>IF(61&lt;='Прайс'!$C$9,61,"")</f>
        <v/>
      </c>
      <c r="B78" s="39" t="str">
        <f>IF($A78="","",INDEX('Прайс'!$B:$B,MATCH(SMALL('Прайс'!$J:$J,$A78),'Прайс'!$J:$J,0)))</f>
        <v/>
      </c>
      <c r="C78" s="39" t="str">
        <f>IF($A78="","",INDEX('Прайс'!$C:$C,MATCH(SMALL('Прайс'!$J:$J,$A78),'Прайс'!$J:$J,0)))</f>
        <v/>
      </c>
      <c r="D78" s="39" t="str">
        <f>IF($A78="","",INDEX('Прайс'!$E:$E,MATCH(SMALL('Прайс'!$J:$J,$A78),'Прайс'!$J:$J,0)))</f>
        <v/>
      </c>
      <c r="E78" s="40" t="str">
        <f>IF($A78="","",INDEX('Прайс'!$H:$H,MATCH(SMALL('Прайс'!$J:$J,$A78),'Прайс'!$J:$J,0)))</f>
        <v/>
      </c>
      <c r="F78" s="40" t="str">
        <f>IF($A78="","",INDEX('Прайс'!$I:$I,MATCH(SMALL('Прайс'!$J:$J,$A78),'Прайс'!$J:$J,0)))</f>
        <v/>
      </c>
    </row>
    <row r="79">
      <c r="A79" s="38" t="str">
        <f>IF(62&lt;='Прайс'!$C$9,62,"")</f>
        <v/>
      </c>
      <c r="B79" s="39" t="str">
        <f>IF($A79="","",INDEX('Прайс'!$B:$B,MATCH(SMALL('Прайс'!$J:$J,$A79),'Прайс'!$J:$J,0)))</f>
        <v/>
      </c>
      <c r="C79" s="39" t="str">
        <f>IF($A79="","",INDEX('Прайс'!$C:$C,MATCH(SMALL('Прайс'!$J:$J,$A79),'Прайс'!$J:$J,0)))</f>
        <v/>
      </c>
      <c r="D79" s="39" t="str">
        <f>IF($A79="","",INDEX('Прайс'!$E:$E,MATCH(SMALL('Прайс'!$J:$J,$A79),'Прайс'!$J:$J,0)))</f>
        <v/>
      </c>
      <c r="E79" s="40" t="str">
        <f>IF($A79="","",INDEX('Прайс'!$H:$H,MATCH(SMALL('Прайс'!$J:$J,$A79),'Прайс'!$J:$J,0)))</f>
        <v/>
      </c>
      <c r="F79" s="40" t="str">
        <f>IF($A79="","",INDEX('Прайс'!$I:$I,MATCH(SMALL('Прайс'!$J:$J,$A79),'Прайс'!$J:$J,0)))</f>
        <v/>
      </c>
    </row>
    <row r="80">
      <c r="A80" s="38" t="str">
        <f>IF(63&lt;='Прайс'!$C$9,63,"")</f>
        <v/>
      </c>
      <c r="B80" s="39" t="str">
        <f>IF($A80="","",INDEX('Прайс'!$B:$B,MATCH(SMALL('Прайс'!$J:$J,$A80),'Прайс'!$J:$J,0)))</f>
        <v/>
      </c>
      <c r="C80" s="39" t="str">
        <f>IF($A80="","",INDEX('Прайс'!$C:$C,MATCH(SMALL('Прайс'!$J:$J,$A80),'Прайс'!$J:$J,0)))</f>
        <v/>
      </c>
      <c r="D80" s="39" t="str">
        <f>IF($A80="","",INDEX('Прайс'!$E:$E,MATCH(SMALL('Прайс'!$J:$J,$A80),'Прайс'!$J:$J,0)))</f>
        <v/>
      </c>
      <c r="E80" s="40" t="str">
        <f>IF($A80="","",INDEX('Прайс'!$H:$H,MATCH(SMALL('Прайс'!$J:$J,$A80),'Прайс'!$J:$J,0)))</f>
        <v/>
      </c>
      <c r="F80" s="40" t="str">
        <f>IF($A80="","",INDEX('Прайс'!$I:$I,MATCH(SMALL('Прайс'!$J:$J,$A80),'Прайс'!$J:$J,0)))</f>
        <v/>
      </c>
    </row>
    <row r="81">
      <c r="A81" s="38" t="str">
        <f>IF(64&lt;='Прайс'!$C$9,64,"")</f>
        <v/>
      </c>
      <c r="B81" s="39" t="str">
        <f>IF($A81="","",INDEX('Прайс'!$B:$B,MATCH(SMALL('Прайс'!$J:$J,$A81),'Прайс'!$J:$J,0)))</f>
        <v/>
      </c>
      <c r="C81" s="39" t="str">
        <f>IF($A81="","",INDEX('Прайс'!$C:$C,MATCH(SMALL('Прайс'!$J:$J,$A81),'Прайс'!$J:$J,0)))</f>
        <v/>
      </c>
      <c r="D81" s="39" t="str">
        <f>IF($A81="","",INDEX('Прайс'!$E:$E,MATCH(SMALL('Прайс'!$J:$J,$A81),'Прайс'!$J:$J,0)))</f>
        <v/>
      </c>
      <c r="E81" s="40" t="str">
        <f>IF($A81="","",INDEX('Прайс'!$H:$H,MATCH(SMALL('Прайс'!$J:$J,$A81),'Прайс'!$J:$J,0)))</f>
        <v/>
      </c>
      <c r="F81" s="40" t="str">
        <f>IF($A81="","",INDEX('Прайс'!$I:$I,MATCH(SMALL('Прайс'!$J:$J,$A81),'Прайс'!$J:$J,0)))</f>
        <v/>
      </c>
    </row>
    <row r="82">
      <c r="A82" s="38" t="str">
        <f>IF(65&lt;='Прайс'!$C$9,65,"")</f>
        <v/>
      </c>
      <c r="B82" s="39" t="str">
        <f>IF($A82="","",INDEX('Прайс'!$B:$B,MATCH(SMALL('Прайс'!$J:$J,$A82),'Прайс'!$J:$J,0)))</f>
        <v/>
      </c>
      <c r="C82" s="39" t="str">
        <f>IF($A82="","",INDEX('Прайс'!$C:$C,MATCH(SMALL('Прайс'!$J:$J,$A82),'Прайс'!$J:$J,0)))</f>
        <v/>
      </c>
      <c r="D82" s="39" t="str">
        <f>IF($A82="","",INDEX('Прайс'!$E:$E,MATCH(SMALL('Прайс'!$J:$J,$A82),'Прайс'!$J:$J,0)))</f>
        <v/>
      </c>
      <c r="E82" s="40" t="str">
        <f>IF($A82="","",INDEX('Прайс'!$H:$H,MATCH(SMALL('Прайс'!$J:$J,$A82),'Прайс'!$J:$J,0)))</f>
        <v/>
      </c>
      <c r="F82" s="40" t="str">
        <f>IF($A82="","",INDEX('Прайс'!$I:$I,MATCH(SMALL('Прайс'!$J:$J,$A82),'Прайс'!$J:$J,0)))</f>
        <v/>
      </c>
    </row>
    <row r="83">
      <c r="A83" s="38" t="str">
        <f>IF(66&lt;='Прайс'!$C$9,66,"")</f>
        <v/>
      </c>
      <c r="B83" s="39" t="str">
        <f>IF($A83="","",INDEX('Прайс'!$B:$B,MATCH(SMALL('Прайс'!$J:$J,$A83),'Прайс'!$J:$J,0)))</f>
        <v/>
      </c>
      <c r="C83" s="39" t="str">
        <f>IF($A83="","",INDEX('Прайс'!$C:$C,MATCH(SMALL('Прайс'!$J:$J,$A83),'Прайс'!$J:$J,0)))</f>
        <v/>
      </c>
      <c r="D83" s="39" t="str">
        <f>IF($A83="","",INDEX('Прайс'!$E:$E,MATCH(SMALL('Прайс'!$J:$J,$A83),'Прайс'!$J:$J,0)))</f>
        <v/>
      </c>
      <c r="E83" s="40" t="str">
        <f>IF($A83="","",INDEX('Прайс'!$H:$H,MATCH(SMALL('Прайс'!$J:$J,$A83),'Прайс'!$J:$J,0)))</f>
        <v/>
      </c>
      <c r="F83" s="40" t="str">
        <f>IF($A83="","",INDEX('Прайс'!$I:$I,MATCH(SMALL('Прайс'!$J:$J,$A83),'Прайс'!$J:$J,0)))</f>
        <v/>
      </c>
    </row>
    <row r="84">
      <c r="A84" s="38" t="str">
        <f>IF(67&lt;='Прайс'!$C$9,67,"")</f>
        <v/>
      </c>
      <c r="B84" s="39" t="str">
        <f>IF($A84="","",INDEX('Прайс'!$B:$B,MATCH(SMALL('Прайс'!$J:$J,$A84),'Прайс'!$J:$J,0)))</f>
        <v/>
      </c>
      <c r="C84" s="39" t="str">
        <f>IF($A84="","",INDEX('Прайс'!$C:$C,MATCH(SMALL('Прайс'!$J:$J,$A84),'Прайс'!$J:$J,0)))</f>
        <v/>
      </c>
      <c r="D84" s="39" t="str">
        <f>IF($A84="","",INDEX('Прайс'!$E:$E,MATCH(SMALL('Прайс'!$J:$J,$A84),'Прайс'!$J:$J,0)))</f>
        <v/>
      </c>
      <c r="E84" s="40" t="str">
        <f>IF($A84="","",INDEX('Прайс'!$H:$H,MATCH(SMALL('Прайс'!$J:$J,$A84),'Прайс'!$J:$J,0)))</f>
        <v/>
      </c>
      <c r="F84" s="40" t="str">
        <f>IF($A84="","",INDEX('Прайс'!$I:$I,MATCH(SMALL('Прайс'!$J:$J,$A84),'Прайс'!$J:$J,0)))</f>
        <v/>
      </c>
    </row>
    <row r="85">
      <c r="A85" s="38" t="str">
        <f>IF(68&lt;='Прайс'!$C$9,68,"")</f>
        <v/>
      </c>
      <c r="B85" s="39" t="str">
        <f>IF($A85="","",INDEX('Прайс'!$B:$B,MATCH(SMALL('Прайс'!$J:$J,$A85),'Прайс'!$J:$J,0)))</f>
        <v/>
      </c>
      <c r="C85" s="39" t="str">
        <f>IF($A85="","",INDEX('Прайс'!$C:$C,MATCH(SMALL('Прайс'!$J:$J,$A85),'Прайс'!$J:$J,0)))</f>
        <v/>
      </c>
      <c r="D85" s="39" t="str">
        <f>IF($A85="","",INDEX('Прайс'!$E:$E,MATCH(SMALL('Прайс'!$J:$J,$A85),'Прайс'!$J:$J,0)))</f>
        <v/>
      </c>
      <c r="E85" s="40" t="str">
        <f>IF($A85="","",INDEX('Прайс'!$H:$H,MATCH(SMALL('Прайс'!$J:$J,$A85),'Прайс'!$J:$J,0)))</f>
        <v/>
      </c>
      <c r="F85" s="40" t="str">
        <f>IF($A85="","",INDEX('Прайс'!$I:$I,MATCH(SMALL('Прайс'!$J:$J,$A85),'Прайс'!$J:$J,0)))</f>
        <v/>
      </c>
    </row>
    <row r="86">
      <c r="A86" s="38" t="str">
        <f>IF(69&lt;='Прайс'!$C$9,69,"")</f>
        <v/>
      </c>
      <c r="B86" s="39" t="str">
        <f>IF($A86="","",INDEX('Прайс'!$B:$B,MATCH(SMALL('Прайс'!$J:$J,$A86),'Прайс'!$J:$J,0)))</f>
        <v/>
      </c>
      <c r="C86" s="39" t="str">
        <f>IF($A86="","",INDEX('Прайс'!$C:$C,MATCH(SMALL('Прайс'!$J:$J,$A86),'Прайс'!$J:$J,0)))</f>
        <v/>
      </c>
      <c r="D86" s="39" t="str">
        <f>IF($A86="","",INDEX('Прайс'!$E:$E,MATCH(SMALL('Прайс'!$J:$J,$A86),'Прайс'!$J:$J,0)))</f>
        <v/>
      </c>
      <c r="E86" s="40" t="str">
        <f>IF($A86="","",INDEX('Прайс'!$H:$H,MATCH(SMALL('Прайс'!$J:$J,$A86),'Прайс'!$J:$J,0)))</f>
        <v/>
      </c>
      <c r="F86" s="40" t="str">
        <f>IF($A86="","",INDEX('Прайс'!$I:$I,MATCH(SMALL('Прайс'!$J:$J,$A86),'Прайс'!$J:$J,0)))</f>
        <v/>
      </c>
    </row>
    <row r="87">
      <c r="A87" s="38" t="str">
        <f>IF(70&lt;='Прайс'!$C$9,70,"")</f>
        <v/>
      </c>
      <c r="B87" s="39" t="str">
        <f>IF($A87="","",INDEX('Прайс'!$B:$B,MATCH(SMALL('Прайс'!$J:$J,$A87),'Прайс'!$J:$J,0)))</f>
        <v/>
      </c>
      <c r="C87" s="39" t="str">
        <f>IF($A87="","",INDEX('Прайс'!$C:$C,MATCH(SMALL('Прайс'!$J:$J,$A87),'Прайс'!$J:$J,0)))</f>
        <v/>
      </c>
      <c r="D87" s="39" t="str">
        <f>IF($A87="","",INDEX('Прайс'!$E:$E,MATCH(SMALL('Прайс'!$J:$J,$A87),'Прайс'!$J:$J,0)))</f>
        <v/>
      </c>
      <c r="E87" s="40" t="str">
        <f>IF($A87="","",INDEX('Прайс'!$H:$H,MATCH(SMALL('Прайс'!$J:$J,$A87),'Прайс'!$J:$J,0)))</f>
        <v/>
      </c>
      <c r="F87" s="40" t="str">
        <f>IF($A87="","",INDEX('Прайс'!$I:$I,MATCH(SMALL('Прайс'!$J:$J,$A87),'Прайс'!$J:$J,0)))</f>
        <v/>
      </c>
    </row>
    <row r="88">
      <c r="A88" s="38" t="str">
        <f>IF(71&lt;='Прайс'!$C$9,71,"")</f>
        <v/>
      </c>
      <c r="B88" s="39" t="str">
        <f>IF($A88="","",INDEX('Прайс'!$B:$B,MATCH(SMALL('Прайс'!$J:$J,$A88),'Прайс'!$J:$J,0)))</f>
        <v/>
      </c>
      <c r="C88" s="39" t="str">
        <f>IF($A88="","",INDEX('Прайс'!$C:$C,MATCH(SMALL('Прайс'!$J:$J,$A88),'Прайс'!$J:$J,0)))</f>
        <v/>
      </c>
      <c r="D88" s="39" t="str">
        <f>IF($A88="","",INDEX('Прайс'!$E:$E,MATCH(SMALL('Прайс'!$J:$J,$A88),'Прайс'!$J:$J,0)))</f>
        <v/>
      </c>
      <c r="E88" s="40" t="str">
        <f>IF($A88="","",INDEX('Прайс'!$H:$H,MATCH(SMALL('Прайс'!$J:$J,$A88),'Прайс'!$J:$J,0)))</f>
        <v/>
      </c>
      <c r="F88" s="40" t="str">
        <f>IF($A88="","",INDEX('Прайс'!$I:$I,MATCH(SMALL('Прайс'!$J:$J,$A88),'Прайс'!$J:$J,0)))</f>
        <v/>
      </c>
    </row>
    <row r="89">
      <c r="A89" s="38" t="str">
        <f>IF(72&lt;='Прайс'!$C$9,72,"")</f>
        <v/>
      </c>
      <c r="B89" s="39" t="str">
        <f>IF($A89="","",INDEX('Прайс'!$B:$B,MATCH(SMALL('Прайс'!$J:$J,$A89),'Прайс'!$J:$J,0)))</f>
        <v/>
      </c>
      <c r="C89" s="39" t="str">
        <f>IF($A89="","",INDEX('Прайс'!$C:$C,MATCH(SMALL('Прайс'!$J:$J,$A89),'Прайс'!$J:$J,0)))</f>
        <v/>
      </c>
      <c r="D89" s="39" t="str">
        <f>IF($A89="","",INDEX('Прайс'!$E:$E,MATCH(SMALL('Прайс'!$J:$J,$A89),'Прайс'!$J:$J,0)))</f>
        <v/>
      </c>
      <c r="E89" s="40" t="str">
        <f>IF($A89="","",INDEX('Прайс'!$H:$H,MATCH(SMALL('Прайс'!$J:$J,$A89),'Прайс'!$J:$J,0)))</f>
        <v/>
      </c>
      <c r="F89" s="40" t="str">
        <f>IF($A89="","",INDEX('Прайс'!$I:$I,MATCH(SMALL('Прайс'!$J:$J,$A89),'Прайс'!$J:$J,0)))</f>
        <v/>
      </c>
    </row>
    <row r="90">
      <c r="A90" s="38" t="str">
        <f>IF(73&lt;='Прайс'!$C$9,73,"")</f>
        <v/>
      </c>
      <c r="B90" s="39" t="str">
        <f>IF($A90="","",INDEX('Прайс'!$B:$B,MATCH(SMALL('Прайс'!$J:$J,$A90),'Прайс'!$J:$J,0)))</f>
        <v/>
      </c>
      <c r="C90" s="39" t="str">
        <f>IF($A90="","",INDEX('Прайс'!$C:$C,MATCH(SMALL('Прайс'!$J:$J,$A90),'Прайс'!$J:$J,0)))</f>
        <v/>
      </c>
      <c r="D90" s="39" t="str">
        <f>IF($A90="","",INDEX('Прайс'!$E:$E,MATCH(SMALL('Прайс'!$J:$J,$A90),'Прайс'!$J:$J,0)))</f>
        <v/>
      </c>
      <c r="E90" s="40" t="str">
        <f>IF($A90="","",INDEX('Прайс'!$H:$H,MATCH(SMALL('Прайс'!$J:$J,$A90),'Прайс'!$J:$J,0)))</f>
        <v/>
      </c>
      <c r="F90" s="40" t="str">
        <f>IF($A90="","",INDEX('Прайс'!$I:$I,MATCH(SMALL('Прайс'!$J:$J,$A90),'Прайс'!$J:$J,0)))</f>
        <v/>
      </c>
    </row>
    <row r="91">
      <c r="A91" s="38" t="str">
        <f>IF(74&lt;='Прайс'!$C$9,74,"")</f>
        <v/>
      </c>
      <c r="B91" s="39" t="str">
        <f>IF($A91="","",INDEX('Прайс'!$B:$B,MATCH(SMALL('Прайс'!$J:$J,$A91),'Прайс'!$J:$J,0)))</f>
        <v/>
      </c>
      <c r="C91" s="39" t="str">
        <f>IF($A91="","",INDEX('Прайс'!$C:$C,MATCH(SMALL('Прайс'!$J:$J,$A91),'Прайс'!$J:$J,0)))</f>
        <v/>
      </c>
      <c r="D91" s="39" t="str">
        <f>IF($A91="","",INDEX('Прайс'!$E:$E,MATCH(SMALL('Прайс'!$J:$J,$A91),'Прайс'!$J:$J,0)))</f>
        <v/>
      </c>
      <c r="E91" s="40" t="str">
        <f>IF($A91="","",INDEX('Прайс'!$H:$H,MATCH(SMALL('Прайс'!$J:$J,$A91),'Прайс'!$J:$J,0)))</f>
        <v/>
      </c>
      <c r="F91" s="40" t="str">
        <f>IF($A91="","",INDEX('Прайс'!$I:$I,MATCH(SMALL('Прайс'!$J:$J,$A91),'Прайс'!$J:$J,0)))</f>
        <v/>
      </c>
    </row>
    <row r="92">
      <c r="A92" s="38" t="str">
        <f>IF(75&lt;='Прайс'!$C$9,75,"")</f>
        <v/>
      </c>
      <c r="B92" s="39" t="str">
        <f>IF($A92="","",INDEX('Прайс'!$B:$B,MATCH(SMALL('Прайс'!$J:$J,$A92),'Прайс'!$J:$J,0)))</f>
        <v/>
      </c>
      <c r="C92" s="39" t="str">
        <f>IF($A92="","",INDEX('Прайс'!$C:$C,MATCH(SMALL('Прайс'!$J:$J,$A92),'Прайс'!$J:$J,0)))</f>
        <v/>
      </c>
      <c r="D92" s="39" t="str">
        <f>IF($A92="","",INDEX('Прайс'!$E:$E,MATCH(SMALL('Прайс'!$J:$J,$A92),'Прайс'!$J:$J,0)))</f>
        <v/>
      </c>
      <c r="E92" s="40" t="str">
        <f>IF($A92="","",INDEX('Прайс'!$H:$H,MATCH(SMALL('Прайс'!$J:$J,$A92),'Прайс'!$J:$J,0)))</f>
        <v/>
      </c>
      <c r="F92" s="40" t="str">
        <f>IF($A92="","",INDEX('Прайс'!$I:$I,MATCH(SMALL('Прайс'!$J:$J,$A92),'Прайс'!$J:$J,0)))</f>
        <v/>
      </c>
    </row>
    <row r="93">
      <c r="A93" s="38" t="str">
        <f>IF(76&lt;='Прайс'!$C$9,76,"")</f>
        <v/>
      </c>
      <c r="B93" s="39" t="str">
        <f>IF($A93="","",INDEX('Прайс'!$B:$B,MATCH(SMALL('Прайс'!$J:$J,$A93),'Прайс'!$J:$J,0)))</f>
        <v/>
      </c>
      <c r="C93" s="39" t="str">
        <f>IF($A93="","",INDEX('Прайс'!$C:$C,MATCH(SMALL('Прайс'!$J:$J,$A93),'Прайс'!$J:$J,0)))</f>
        <v/>
      </c>
      <c r="D93" s="39" t="str">
        <f>IF($A93="","",INDEX('Прайс'!$E:$E,MATCH(SMALL('Прайс'!$J:$J,$A93),'Прайс'!$J:$J,0)))</f>
        <v/>
      </c>
      <c r="E93" s="40" t="str">
        <f>IF($A93="","",INDEX('Прайс'!$H:$H,MATCH(SMALL('Прайс'!$J:$J,$A93),'Прайс'!$J:$J,0)))</f>
        <v/>
      </c>
      <c r="F93" s="40" t="str">
        <f>IF($A93="","",INDEX('Прайс'!$I:$I,MATCH(SMALL('Прайс'!$J:$J,$A93),'Прайс'!$J:$J,0)))</f>
        <v/>
      </c>
    </row>
    <row r="94">
      <c r="A94" s="38" t="str">
        <f>IF(77&lt;='Прайс'!$C$9,77,"")</f>
        <v/>
      </c>
      <c r="B94" s="39" t="str">
        <f>IF($A94="","",INDEX('Прайс'!$B:$B,MATCH(SMALL('Прайс'!$J:$J,$A94),'Прайс'!$J:$J,0)))</f>
        <v/>
      </c>
      <c r="C94" s="39" t="str">
        <f>IF($A94="","",INDEX('Прайс'!$C:$C,MATCH(SMALL('Прайс'!$J:$J,$A94),'Прайс'!$J:$J,0)))</f>
        <v/>
      </c>
      <c r="D94" s="39" t="str">
        <f>IF($A94="","",INDEX('Прайс'!$E:$E,MATCH(SMALL('Прайс'!$J:$J,$A94),'Прайс'!$J:$J,0)))</f>
        <v/>
      </c>
      <c r="E94" s="40" t="str">
        <f>IF($A94="","",INDEX('Прайс'!$H:$H,MATCH(SMALL('Прайс'!$J:$J,$A94),'Прайс'!$J:$J,0)))</f>
        <v/>
      </c>
      <c r="F94" s="40" t="str">
        <f>IF($A94="","",INDEX('Прайс'!$I:$I,MATCH(SMALL('Прайс'!$J:$J,$A94),'Прайс'!$J:$J,0)))</f>
        <v/>
      </c>
    </row>
    <row r="95">
      <c r="A95" s="38" t="str">
        <f>IF(78&lt;='Прайс'!$C$9,78,"")</f>
        <v/>
      </c>
      <c r="B95" s="39" t="str">
        <f>IF($A95="","",INDEX('Прайс'!$B:$B,MATCH(SMALL('Прайс'!$J:$J,$A95),'Прайс'!$J:$J,0)))</f>
        <v/>
      </c>
      <c r="C95" s="39" t="str">
        <f>IF($A95="","",INDEX('Прайс'!$C:$C,MATCH(SMALL('Прайс'!$J:$J,$A95),'Прайс'!$J:$J,0)))</f>
        <v/>
      </c>
      <c r="D95" s="39" t="str">
        <f>IF($A95="","",INDEX('Прайс'!$E:$E,MATCH(SMALL('Прайс'!$J:$J,$A95),'Прайс'!$J:$J,0)))</f>
        <v/>
      </c>
      <c r="E95" s="40" t="str">
        <f>IF($A95="","",INDEX('Прайс'!$H:$H,MATCH(SMALL('Прайс'!$J:$J,$A95),'Прайс'!$J:$J,0)))</f>
        <v/>
      </c>
      <c r="F95" s="40" t="str">
        <f>IF($A95="","",INDEX('Прайс'!$I:$I,MATCH(SMALL('Прайс'!$J:$J,$A95),'Прайс'!$J:$J,0)))</f>
        <v/>
      </c>
    </row>
    <row r="96">
      <c r="A96" s="38" t="str">
        <f>IF(79&lt;='Прайс'!$C$9,79,"")</f>
        <v/>
      </c>
      <c r="B96" s="39" t="str">
        <f>IF($A96="","",INDEX('Прайс'!$B:$B,MATCH(SMALL('Прайс'!$J:$J,$A96),'Прайс'!$J:$J,0)))</f>
        <v/>
      </c>
      <c r="C96" s="39" t="str">
        <f>IF($A96="","",INDEX('Прайс'!$C:$C,MATCH(SMALL('Прайс'!$J:$J,$A96),'Прайс'!$J:$J,0)))</f>
        <v/>
      </c>
      <c r="D96" s="39" t="str">
        <f>IF($A96="","",INDEX('Прайс'!$E:$E,MATCH(SMALL('Прайс'!$J:$J,$A96),'Прайс'!$J:$J,0)))</f>
        <v/>
      </c>
      <c r="E96" s="40" t="str">
        <f>IF($A96="","",INDEX('Прайс'!$H:$H,MATCH(SMALL('Прайс'!$J:$J,$A96),'Прайс'!$J:$J,0)))</f>
        <v/>
      </c>
      <c r="F96" s="40" t="str">
        <f>IF($A96="","",INDEX('Прайс'!$I:$I,MATCH(SMALL('Прайс'!$J:$J,$A96),'Прайс'!$J:$J,0)))</f>
        <v/>
      </c>
    </row>
    <row r="97">
      <c r="A97" s="38" t="str">
        <f>IF(80&lt;='Прайс'!$C$9,80,"")</f>
        <v/>
      </c>
      <c r="B97" s="39" t="str">
        <f>IF($A97="","",INDEX('Прайс'!$B:$B,MATCH(SMALL('Прайс'!$J:$J,$A97),'Прайс'!$J:$J,0)))</f>
        <v/>
      </c>
      <c r="C97" s="39" t="str">
        <f>IF($A97="","",INDEX('Прайс'!$C:$C,MATCH(SMALL('Прайс'!$J:$J,$A97),'Прайс'!$J:$J,0)))</f>
        <v/>
      </c>
      <c r="D97" s="39" t="str">
        <f>IF($A97="","",INDEX('Прайс'!$E:$E,MATCH(SMALL('Прайс'!$J:$J,$A97),'Прайс'!$J:$J,0)))</f>
        <v/>
      </c>
      <c r="E97" s="40" t="str">
        <f>IF($A97="","",INDEX('Прайс'!$H:$H,MATCH(SMALL('Прайс'!$J:$J,$A97),'Прайс'!$J:$J,0)))</f>
        <v/>
      </c>
      <c r="F97" s="40" t="str">
        <f>IF($A97="","",INDEX('Прайс'!$I:$I,MATCH(SMALL('Прайс'!$J:$J,$A97),'Прайс'!$J:$J,0)))</f>
        <v/>
      </c>
    </row>
    <row r="98">
      <c r="A98" s="38" t="str">
        <f>IF(81&lt;='Прайс'!$C$9,81,"")</f>
        <v/>
      </c>
      <c r="B98" s="39" t="str">
        <f>IF($A98="","",INDEX('Прайс'!$B:$B,MATCH(SMALL('Прайс'!$J:$J,$A98),'Прайс'!$J:$J,0)))</f>
        <v/>
      </c>
      <c r="C98" s="39" t="str">
        <f>IF($A98="","",INDEX('Прайс'!$C:$C,MATCH(SMALL('Прайс'!$J:$J,$A98),'Прайс'!$J:$J,0)))</f>
        <v/>
      </c>
      <c r="D98" s="39" t="str">
        <f>IF($A98="","",INDEX('Прайс'!$E:$E,MATCH(SMALL('Прайс'!$J:$J,$A98),'Прайс'!$J:$J,0)))</f>
        <v/>
      </c>
      <c r="E98" s="40" t="str">
        <f>IF($A98="","",INDEX('Прайс'!$H:$H,MATCH(SMALL('Прайс'!$J:$J,$A98),'Прайс'!$J:$J,0)))</f>
        <v/>
      </c>
      <c r="F98" s="40" t="str">
        <f>IF($A98="","",INDEX('Прайс'!$I:$I,MATCH(SMALL('Прайс'!$J:$J,$A98),'Прайс'!$J:$J,0)))</f>
        <v/>
      </c>
    </row>
    <row r="99">
      <c r="A99" s="38" t="str">
        <f>IF(82&lt;='Прайс'!$C$9,82,"")</f>
        <v/>
      </c>
      <c r="B99" s="39" t="str">
        <f>IF($A99="","",INDEX('Прайс'!$B:$B,MATCH(SMALL('Прайс'!$J:$J,$A99),'Прайс'!$J:$J,0)))</f>
        <v/>
      </c>
      <c r="C99" s="39" t="str">
        <f>IF($A99="","",INDEX('Прайс'!$C:$C,MATCH(SMALL('Прайс'!$J:$J,$A99),'Прайс'!$J:$J,0)))</f>
        <v/>
      </c>
      <c r="D99" s="39" t="str">
        <f>IF($A99="","",INDEX('Прайс'!$E:$E,MATCH(SMALL('Прайс'!$J:$J,$A99),'Прайс'!$J:$J,0)))</f>
        <v/>
      </c>
      <c r="E99" s="40" t="str">
        <f>IF($A99="","",INDEX('Прайс'!$H:$H,MATCH(SMALL('Прайс'!$J:$J,$A99),'Прайс'!$J:$J,0)))</f>
        <v/>
      </c>
      <c r="F99" s="40" t="str">
        <f>IF($A99="","",INDEX('Прайс'!$I:$I,MATCH(SMALL('Прайс'!$J:$J,$A99),'Прайс'!$J:$J,0)))</f>
        <v/>
      </c>
    </row>
    <row r="100">
      <c r="A100" s="38" t="str">
        <f>IF(83&lt;='Прайс'!$C$9,83,"")</f>
        <v/>
      </c>
      <c r="B100" s="39" t="str">
        <f>IF($A100="","",INDEX('Прайс'!$B:$B,MATCH(SMALL('Прайс'!$J:$J,$A100),'Прайс'!$J:$J,0)))</f>
        <v/>
      </c>
      <c r="C100" s="39" t="str">
        <f>IF($A100="","",INDEX('Прайс'!$C:$C,MATCH(SMALL('Прайс'!$J:$J,$A100),'Прайс'!$J:$J,0)))</f>
        <v/>
      </c>
      <c r="D100" s="39" t="str">
        <f>IF($A100="","",INDEX('Прайс'!$E:$E,MATCH(SMALL('Прайс'!$J:$J,$A100),'Прайс'!$J:$J,0)))</f>
        <v/>
      </c>
      <c r="E100" s="40" t="str">
        <f>IF($A100="","",INDEX('Прайс'!$H:$H,MATCH(SMALL('Прайс'!$J:$J,$A100),'Прайс'!$J:$J,0)))</f>
        <v/>
      </c>
      <c r="F100" s="40" t="str">
        <f>IF($A100="","",INDEX('Прайс'!$I:$I,MATCH(SMALL('Прайс'!$J:$J,$A100),'Прайс'!$J:$J,0)))</f>
        <v/>
      </c>
    </row>
    <row r="101">
      <c r="A101" s="38" t="str">
        <f>IF(84&lt;='Прайс'!$C$9,84,"")</f>
        <v/>
      </c>
      <c r="B101" s="39" t="str">
        <f>IF($A101="","",INDEX('Прайс'!$B:$B,MATCH(SMALL('Прайс'!$J:$J,$A101),'Прайс'!$J:$J,0)))</f>
        <v/>
      </c>
      <c r="C101" s="39" t="str">
        <f>IF($A101="","",INDEX('Прайс'!$C:$C,MATCH(SMALL('Прайс'!$J:$J,$A101),'Прайс'!$J:$J,0)))</f>
        <v/>
      </c>
      <c r="D101" s="39" t="str">
        <f>IF($A101="","",INDEX('Прайс'!$E:$E,MATCH(SMALL('Прайс'!$J:$J,$A101),'Прайс'!$J:$J,0)))</f>
        <v/>
      </c>
      <c r="E101" s="40" t="str">
        <f>IF($A101="","",INDEX('Прайс'!$H:$H,MATCH(SMALL('Прайс'!$J:$J,$A101),'Прайс'!$J:$J,0)))</f>
        <v/>
      </c>
      <c r="F101" s="40" t="str">
        <f>IF($A101="","",INDEX('Прайс'!$I:$I,MATCH(SMALL('Прайс'!$J:$J,$A101),'Прайс'!$J:$J,0)))</f>
        <v/>
      </c>
    </row>
    <row r="102">
      <c r="A102" s="38" t="str">
        <f>IF(85&lt;='Прайс'!$C$9,85,"")</f>
        <v/>
      </c>
      <c r="B102" s="39" t="str">
        <f>IF($A102="","",INDEX('Прайс'!$B:$B,MATCH(SMALL('Прайс'!$J:$J,$A102),'Прайс'!$J:$J,0)))</f>
        <v/>
      </c>
      <c r="C102" s="39" t="str">
        <f>IF($A102="","",INDEX('Прайс'!$C:$C,MATCH(SMALL('Прайс'!$J:$J,$A102),'Прайс'!$J:$J,0)))</f>
        <v/>
      </c>
      <c r="D102" s="39" t="str">
        <f>IF($A102="","",INDEX('Прайс'!$E:$E,MATCH(SMALL('Прайс'!$J:$J,$A102),'Прайс'!$J:$J,0)))</f>
        <v/>
      </c>
      <c r="E102" s="40" t="str">
        <f>IF($A102="","",INDEX('Прайс'!$H:$H,MATCH(SMALL('Прайс'!$J:$J,$A102),'Прайс'!$J:$J,0)))</f>
        <v/>
      </c>
      <c r="F102" s="40" t="str">
        <f>IF($A102="","",INDEX('Прайс'!$I:$I,MATCH(SMALL('Прайс'!$J:$J,$A102),'Прайс'!$J:$J,0)))</f>
        <v/>
      </c>
    </row>
    <row r="103">
      <c r="A103" s="38" t="str">
        <f>IF(86&lt;='Прайс'!$C$9,86,"")</f>
        <v/>
      </c>
      <c r="B103" s="39" t="str">
        <f>IF($A103="","",INDEX('Прайс'!$B:$B,MATCH(SMALL('Прайс'!$J:$J,$A103),'Прайс'!$J:$J,0)))</f>
        <v/>
      </c>
      <c r="C103" s="39" t="str">
        <f>IF($A103="","",INDEX('Прайс'!$C:$C,MATCH(SMALL('Прайс'!$J:$J,$A103),'Прайс'!$J:$J,0)))</f>
        <v/>
      </c>
      <c r="D103" s="39" t="str">
        <f>IF($A103="","",INDEX('Прайс'!$E:$E,MATCH(SMALL('Прайс'!$J:$J,$A103),'Прайс'!$J:$J,0)))</f>
        <v/>
      </c>
      <c r="E103" s="40" t="str">
        <f>IF($A103="","",INDEX('Прайс'!$H:$H,MATCH(SMALL('Прайс'!$J:$J,$A103),'Прайс'!$J:$J,0)))</f>
        <v/>
      </c>
      <c r="F103" s="40" t="str">
        <f>IF($A103="","",INDEX('Прайс'!$I:$I,MATCH(SMALL('Прайс'!$J:$J,$A103),'Прайс'!$J:$J,0)))</f>
        <v/>
      </c>
    </row>
    <row r="104">
      <c r="A104" s="38" t="str">
        <f>IF(87&lt;='Прайс'!$C$9,87,"")</f>
        <v/>
      </c>
      <c r="B104" s="39" t="str">
        <f>IF($A104="","",INDEX('Прайс'!$B:$B,MATCH(SMALL('Прайс'!$J:$J,$A104),'Прайс'!$J:$J,0)))</f>
        <v/>
      </c>
      <c r="C104" s="39" t="str">
        <f>IF($A104="","",INDEX('Прайс'!$C:$C,MATCH(SMALL('Прайс'!$J:$J,$A104),'Прайс'!$J:$J,0)))</f>
        <v/>
      </c>
      <c r="D104" s="39" t="str">
        <f>IF($A104="","",INDEX('Прайс'!$E:$E,MATCH(SMALL('Прайс'!$J:$J,$A104),'Прайс'!$J:$J,0)))</f>
        <v/>
      </c>
      <c r="E104" s="40" t="str">
        <f>IF($A104="","",INDEX('Прайс'!$H:$H,MATCH(SMALL('Прайс'!$J:$J,$A104),'Прайс'!$J:$J,0)))</f>
        <v/>
      </c>
      <c r="F104" s="40" t="str">
        <f>IF($A104="","",INDEX('Прайс'!$I:$I,MATCH(SMALL('Прайс'!$J:$J,$A104),'Прайс'!$J:$J,0)))</f>
        <v/>
      </c>
    </row>
    <row r="105">
      <c r="A105" s="38" t="str">
        <f>IF(88&lt;='Прайс'!$C$9,88,"")</f>
        <v/>
      </c>
      <c r="B105" s="39" t="str">
        <f>IF($A105="","",INDEX('Прайс'!$B:$B,MATCH(SMALL('Прайс'!$J:$J,$A105),'Прайс'!$J:$J,0)))</f>
        <v/>
      </c>
      <c r="C105" s="39" t="str">
        <f>IF($A105="","",INDEX('Прайс'!$C:$C,MATCH(SMALL('Прайс'!$J:$J,$A105),'Прайс'!$J:$J,0)))</f>
        <v/>
      </c>
      <c r="D105" s="39" t="str">
        <f>IF($A105="","",INDEX('Прайс'!$E:$E,MATCH(SMALL('Прайс'!$J:$J,$A105),'Прайс'!$J:$J,0)))</f>
        <v/>
      </c>
      <c r="E105" s="40" t="str">
        <f>IF($A105="","",INDEX('Прайс'!$H:$H,MATCH(SMALL('Прайс'!$J:$J,$A105),'Прайс'!$J:$J,0)))</f>
        <v/>
      </c>
      <c r="F105" s="40" t="str">
        <f>IF($A105="","",INDEX('Прайс'!$I:$I,MATCH(SMALL('Прайс'!$J:$J,$A105),'Прайс'!$J:$J,0)))</f>
        <v/>
      </c>
    </row>
    <row r="106">
      <c r="A106" s="38" t="str">
        <f>IF(89&lt;='Прайс'!$C$9,89,"")</f>
        <v/>
      </c>
      <c r="B106" s="39" t="str">
        <f>IF($A106="","",INDEX('Прайс'!$B:$B,MATCH(SMALL('Прайс'!$J:$J,$A106),'Прайс'!$J:$J,0)))</f>
        <v/>
      </c>
      <c r="C106" s="39" t="str">
        <f>IF($A106="","",INDEX('Прайс'!$C:$C,MATCH(SMALL('Прайс'!$J:$J,$A106),'Прайс'!$J:$J,0)))</f>
        <v/>
      </c>
      <c r="D106" s="39" t="str">
        <f>IF($A106="","",INDEX('Прайс'!$E:$E,MATCH(SMALL('Прайс'!$J:$J,$A106),'Прайс'!$J:$J,0)))</f>
        <v/>
      </c>
      <c r="E106" s="40" t="str">
        <f>IF($A106="","",INDEX('Прайс'!$H:$H,MATCH(SMALL('Прайс'!$J:$J,$A106),'Прайс'!$J:$J,0)))</f>
        <v/>
      </c>
      <c r="F106" s="40" t="str">
        <f>IF($A106="","",INDEX('Прайс'!$I:$I,MATCH(SMALL('Прайс'!$J:$J,$A106),'Прайс'!$J:$J,0)))</f>
        <v/>
      </c>
    </row>
    <row r="107">
      <c r="A107" s="38" t="str">
        <f>IF(90&lt;='Прайс'!$C$9,90,"")</f>
        <v/>
      </c>
      <c r="B107" s="39" t="str">
        <f>IF($A107="","",INDEX('Прайс'!$B:$B,MATCH(SMALL('Прайс'!$J:$J,$A107),'Прайс'!$J:$J,0)))</f>
        <v/>
      </c>
      <c r="C107" s="39" t="str">
        <f>IF($A107="","",INDEX('Прайс'!$C:$C,MATCH(SMALL('Прайс'!$J:$J,$A107),'Прайс'!$J:$J,0)))</f>
        <v/>
      </c>
      <c r="D107" s="39" t="str">
        <f>IF($A107="","",INDEX('Прайс'!$E:$E,MATCH(SMALL('Прайс'!$J:$J,$A107),'Прайс'!$J:$J,0)))</f>
        <v/>
      </c>
      <c r="E107" s="40" t="str">
        <f>IF($A107="","",INDEX('Прайс'!$H:$H,MATCH(SMALL('Прайс'!$J:$J,$A107),'Прайс'!$J:$J,0)))</f>
        <v/>
      </c>
      <c r="F107" s="40" t="str">
        <f>IF($A107="","",INDEX('Прайс'!$I:$I,MATCH(SMALL('Прайс'!$J:$J,$A107),'Прайс'!$J:$J,0)))</f>
        <v/>
      </c>
    </row>
    <row r="108">
      <c r="A108" s="38" t="str">
        <f>IF(91&lt;='Прайс'!$C$9,91,"")</f>
        <v/>
      </c>
      <c r="B108" s="39" t="str">
        <f>IF($A108="","",INDEX('Прайс'!$B:$B,MATCH(SMALL('Прайс'!$J:$J,$A108),'Прайс'!$J:$J,0)))</f>
        <v/>
      </c>
      <c r="C108" s="39" t="str">
        <f>IF($A108="","",INDEX('Прайс'!$C:$C,MATCH(SMALL('Прайс'!$J:$J,$A108),'Прайс'!$J:$J,0)))</f>
        <v/>
      </c>
      <c r="D108" s="39" t="str">
        <f>IF($A108="","",INDEX('Прайс'!$E:$E,MATCH(SMALL('Прайс'!$J:$J,$A108),'Прайс'!$J:$J,0)))</f>
        <v/>
      </c>
      <c r="E108" s="40" t="str">
        <f>IF($A108="","",INDEX('Прайс'!$H:$H,MATCH(SMALL('Прайс'!$J:$J,$A108),'Прайс'!$J:$J,0)))</f>
        <v/>
      </c>
      <c r="F108" s="40" t="str">
        <f>IF($A108="","",INDEX('Прайс'!$I:$I,MATCH(SMALL('Прайс'!$J:$J,$A108),'Прайс'!$J:$J,0)))</f>
        <v/>
      </c>
    </row>
    <row r="109">
      <c r="A109" s="38" t="str">
        <f>IF(92&lt;='Прайс'!$C$9,92,"")</f>
        <v/>
      </c>
      <c r="B109" s="39" t="str">
        <f>IF($A109="","",INDEX('Прайс'!$B:$B,MATCH(SMALL('Прайс'!$J:$J,$A109),'Прайс'!$J:$J,0)))</f>
        <v/>
      </c>
      <c r="C109" s="39" t="str">
        <f>IF($A109="","",INDEX('Прайс'!$C:$C,MATCH(SMALL('Прайс'!$J:$J,$A109),'Прайс'!$J:$J,0)))</f>
        <v/>
      </c>
      <c r="D109" s="39" t="str">
        <f>IF($A109="","",INDEX('Прайс'!$E:$E,MATCH(SMALL('Прайс'!$J:$J,$A109),'Прайс'!$J:$J,0)))</f>
        <v/>
      </c>
      <c r="E109" s="40" t="str">
        <f>IF($A109="","",INDEX('Прайс'!$H:$H,MATCH(SMALL('Прайс'!$J:$J,$A109),'Прайс'!$J:$J,0)))</f>
        <v/>
      </c>
      <c r="F109" s="40" t="str">
        <f>IF($A109="","",INDEX('Прайс'!$I:$I,MATCH(SMALL('Прайс'!$J:$J,$A109),'Прайс'!$J:$J,0)))</f>
        <v/>
      </c>
    </row>
    <row r="110">
      <c r="A110" s="38" t="str">
        <f>IF(93&lt;='Прайс'!$C$9,93,"")</f>
        <v/>
      </c>
      <c r="B110" s="39" t="str">
        <f>IF($A110="","",INDEX('Прайс'!$B:$B,MATCH(SMALL('Прайс'!$J:$J,$A110),'Прайс'!$J:$J,0)))</f>
        <v/>
      </c>
      <c r="C110" s="39" t="str">
        <f>IF($A110="","",INDEX('Прайс'!$C:$C,MATCH(SMALL('Прайс'!$J:$J,$A110),'Прайс'!$J:$J,0)))</f>
        <v/>
      </c>
      <c r="D110" s="39" t="str">
        <f>IF($A110="","",INDEX('Прайс'!$E:$E,MATCH(SMALL('Прайс'!$J:$J,$A110),'Прайс'!$J:$J,0)))</f>
        <v/>
      </c>
      <c r="E110" s="40" t="str">
        <f>IF($A110="","",INDEX('Прайс'!$H:$H,MATCH(SMALL('Прайс'!$J:$J,$A110),'Прайс'!$J:$J,0)))</f>
        <v/>
      </c>
      <c r="F110" s="40" t="str">
        <f>IF($A110="","",INDEX('Прайс'!$I:$I,MATCH(SMALL('Прайс'!$J:$J,$A110),'Прайс'!$J:$J,0)))</f>
        <v/>
      </c>
    </row>
    <row r="111">
      <c r="A111" s="38" t="str">
        <f>IF(94&lt;='Прайс'!$C$9,94,"")</f>
        <v/>
      </c>
      <c r="B111" s="39" t="str">
        <f>IF($A111="","",INDEX('Прайс'!$B:$B,MATCH(SMALL('Прайс'!$J:$J,$A111),'Прайс'!$J:$J,0)))</f>
        <v/>
      </c>
      <c r="C111" s="39" t="str">
        <f>IF($A111="","",INDEX('Прайс'!$C:$C,MATCH(SMALL('Прайс'!$J:$J,$A111),'Прайс'!$J:$J,0)))</f>
        <v/>
      </c>
      <c r="D111" s="39" t="str">
        <f>IF($A111="","",INDEX('Прайс'!$E:$E,MATCH(SMALL('Прайс'!$J:$J,$A111),'Прайс'!$J:$J,0)))</f>
        <v/>
      </c>
      <c r="E111" s="40" t="str">
        <f>IF($A111="","",INDEX('Прайс'!$H:$H,MATCH(SMALL('Прайс'!$J:$J,$A111),'Прайс'!$J:$J,0)))</f>
        <v/>
      </c>
      <c r="F111" s="40" t="str">
        <f>IF($A111="","",INDEX('Прайс'!$I:$I,MATCH(SMALL('Прайс'!$J:$J,$A111),'Прайс'!$J:$J,0)))</f>
        <v/>
      </c>
    </row>
    <row r="112">
      <c r="A112" s="38" t="str">
        <f>IF(95&lt;='Прайс'!$C$9,95,"")</f>
        <v/>
      </c>
      <c r="B112" s="39" t="str">
        <f>IF($A112="","",INDEX('Прайс'!$B:$B,MATCH(SMALL('Прайс'!$J:$J,$A112),'Прайс'!$J:$J,0)))</f>
        <v/>
      </c>
      <c r="C112" s="39" t="str">
        <f>IF($A112="","",INDEX('Прайс'!$C:$C,MATCH(SMALL('Прайс'!$J:$J,$A112),'Прайс'!$J:$J,0)))</f>
        <v/>
      </c>
      <c r="D112" s="39" t="str">
        <f>IF($A112="","",INDEX('Прайс'!$E:$E,MATCH(SMALL('Прайс'!$J:$J,$A112),'Прайс'!$J:$J,0)))</f>
        <v/>
      </c>
      <c r="E112" s="40" t="str">
        <f>IF($A112="","",INDEX('Прайс'!$H:$H,MATCH(SMALL('Прайс'!$J:$J,$A112),'Прайс'!$J:$J,0)))</f>
        <v/>
      </c>
      <c r="F112" s="40" t="str">
        <f>IF($A112="","",INDEX('Прайс'!$I:$I,MATCH(SMALL('Прайс'!$J:$J,$A112),'Прайс'!$J:$J,0)))</f>
        <v/>
      </c>
    </row>
    <row r="113">
      <c r="A113" s="38" t="str">
        <f>IF(96&lt;='Прайс'!$C$9,96,"")</f>
        <v/>
      </c>
      <c r="B113" s="39" t="str">
        <f>IF($A113="","",INDEX('Прайс'!$B:$B,MATCH(SMALL('Прайс'!$J:$J,$A113),'Прайс'!$J:$J,0)))</f>
        <v/>
      </c>
      <c r="C113" s="39" t="str">
        <f>IF($A113="","",INDEX('Прайс'!$C:$C,MATCH(SMALL('Прайс'!$J:$J,$A113),'Прайс'!$J:$J,0)))</f>
        <v/>
      </c>
      <c r="D113" s="39" t="str">
        <f>IF($A113="","",INDEX('Прайс'!$E:$E,MATCH(SMALL('Прайс'!$J:$J,$A113),'Прайс'!$J:$J,0)))</f>
        <v/>
      </c>
      <c r="E113" s="40" t="str">
        <f>IF($A113="","",INDEX('Прайс'!$H:$H,MATCH(SMALL('Прайс'!$J:$J,$A113),'Прайс'!$J:$J,0)))</f>
        <v/>
      </c>
      <c r="F113" s="40" t="str">
        <f>IF($A113="","",INDEX('Прайс'!$I:$I,MATCH(SMALL('Прайс'!$J:$J,$A113),'Прайс'!$J:$J,0)))</f>
        <v/>
      </c>
    </row>
    <row r="114">
      <c r="A114" s="38" t="str">
        <f>IF(97&lt;='Прайс'!$C$9,97,"")</f>
        <v/>
      </c>
      <c r="B114" s="39" t="str">
        <f>IF($A114="","",INDEX('Прайс'!$B:$B,MATCH(SMALL('Прайс'!$J:$J,$A114),'Прайс'!$J:$J,0)))</f>
        <v/>
      </c>
      <c r="C114" s="39" t="str">
        <f>IF($A114="","",INDEX('Прайс'!$C:$C,MATCH(SMALL('Прайс'!$J:$J,$A114),'Прайс'!$J:$J,0)))</f>
        <v/>
      </c>
      <c r="D114" s="39" t="str">
        <f>IF($A114="","",INDEX('Прайс'!$E:$E,MATCH(SMALL('Прайс'!$J:$J,$A114),'Прайс'!$J:$J,0)))</f>
        <v/>
      </c>
      <c r="E114" s="40" t="str">
        <f>IF($A114="","",INDEX('Прайс'!$H:$H,MATCH(SMALL('Прайс'!$J:$J,$A114),'Прайс'!$J:$J,0)))</f>
        <v/>
      </c>
      <c r="F114" s="40" t="str">
        <f>IF($A114="","",INDEX('Прайс'!$I:$I,MATCH(SMALL('Прайс'!$J:$J,$A114),'Прайс'!$J:$J,0)))</f>
        <v/>
      </c>
    </row>
    <row r="115">
      <c r="A115" s="38" t="str">
        <f>IF(98&lt;='Прайс'!$C$9,98,"")</f>
        <v/>
      </c>
      <c r="B115" s="39" t="str">
        <f>IF($A115="","",INDEX('Прайс'!$B:$B,MATCH(SMALL('Прайс'!$J:$J,$A115),'Прайс'!$J:$J,0)))</f>
        <v/>
      </c>
      <c r="C115" s="39" t="str">
        <f>IF($A115="","",INDEX('Прайс'!$C:$C,MATCH(SMALL('Прайс'!$J:$J,$A115),'Прайс'!$J:$J,0)))</f>
        <v/>
      </c>
      <c r="D115" s="39" t="str">
        <f>IF($A115="","",INDEX('Прайс'!$E:$E,MATCH(SMALL('Прайс'!$J:$J,$A115),'Прайс'!$J:$J,0)))</f>
        <v/>
      </c>
      <c r="E115" s="40" t="str">
        <f>IF($A115="","",INDEX('Прайс'!$H:$H,MATCH(SMALL('Прайс'!$J:$J,$A115),'Прайс'!$J:$J,0)))</f>
        <v/>
      </c>
      <c r="F115" s="40" t="str">
        <f>IF($A115="","",INDEX('Прайс'!$I:$I,MATCH(SMALL('Прайс'!$J:$J,$A115),'Прайс'!$J:$J,0)))</f>
        <v/>
      </c>
    </row>
    <row r="116">
      <c r="A116" s="38" t="str">
        <f>IF(99&lt;='Прайс'!$C$9,99,"")</f>
        <v/>
      </c>
      <c r="B116" s="39" t="str">
        <f>IF($A116="","",INDEX('Прайс'!$B:$B,MATCH(SMALL('Прайс'!$J:$J,$A116),'Прайс'!$J:$J,0)))</f>
        <v/>
      </c>
      <c r="C116" s="39" t="str">
        <f>IF($A116="","",INDEX('Прайс'!$C:$C,MATCH(SMALL('Прайс'!$J:$J,$A116),'Прайс'!$J:$J,0)))</f>
        <v/>
      </c>
      <c r="D116" s="39" t="str">
        <f>IF($A116="","",INDEX('Прайс'!$E:$E,MATCH(SMALL('Прайс'!$J:$J,$A116),'Прайс'!$J:$J,0)))</f>
        <v/>
      </c>
      <c r="E116" s="40" t="str">
        <f>IF($A116="","",INDEX('Прайс'!$H:$H,MATCH(SMALL('Прайс'!$J:$J,$A116),'Прайс'!$J:$J,0)))</f>
        <v/>
      </c>
      <c r="F116" s="40" t="str">
        <f>IF($A116="","",INDEX('Прайс'!$I:$I,MATCH(SMALL('Прайс'!$J:$J,$A116),'Прайс'!$J:$J,0)))</f>
        <v/>
      </c>
    </row>
    <row r="117">
      <c r="A117" s="38" t="str">
        <f>IF(100&lt;='Прайс'!$C$9,100,"")</f>
        <v/>
      </c>
      <c r="B117" s="39" t="str">
        <f>IF($A117="","",INDEX('Прайс'!$B:$B,MATCH(SMALL('Прайс'!$J:$J,$A117),'Прайс'!$J:$J,0)))</f>
        <v/>
      </c>
      <c r="C117" s="39" t="str">
        <f>IF($A117="","",INDEX('Прайс'!$C:$C,MATCH(SMALL('Прайс'!$J:$J,$A117),'Прайс'!$J:$J,0)))</f>
        <v/>
      </c>
      <c r="D117" s="39" t="str">
        <f>IF($A117="","",INDEX('Прайс'!$E:$E,MATCH(SMALL('Прайс'!$J:$J,$A117),'Прайс'!$J:$J,0)))</f>
        <v/>
      </c>
      <c r="E117" s="40" t="str">
        <f>IF($A117="","",INDEX('Прайс'!$H:$H,MATCH(SMALL('Прайс'!$J:$J,$A117),'Прайс'!$J:$J,0)))</f>
        <v/>
      </c>
      <c r="F117" s="40" t="str">
        <f>IF($A117="","",INDEX('Прайс'!$I:$I,MATCH(SMALL('Прайс'!$J:$J,$A117),'Прайс'!$J:$J,0)))</f>
        <v/>
      </c>
    </row>
    <row r="119">
      <c r="A119" s="7" t="inlineStr">
        <is>
          <t xml:space="preserve">Вага ваз і балясин — приблизна.</t>
        </is>
      </c>
      <c r="B119" s="7"/>
      <c r="C119" s="7"/>
      <c r="D119" s="7"/>
      <c r="E119" s="7"/>
      <c r="F119" s="7"/>
    </row>
  </sheetData>
  <mergeCells count="16">
    <mergeCell ref="C1:F1"/>
    <mergeCell ref="C2:D2"/>
    <mergeCell ref="E2:F2"/>
    <mergeCell ref="C3:F3"/>
    <mergeCell ref="A6:D6"/>
    <mergeCell ref="E6:F6"/>
    <mergeCell ref="A7:F7"/>
    <mergeCell ref="A8:B8"/>
    <mergeCell ref="C8:F8"/>
    <mergeCell ref="A9:B9"/>
    <mergeCell ref="C9:F9"/>
    <mergeCell ref="A10:B10"/>
    <mergeCell ref="C10:F10"/>
    <mergeCell ref="A12:F12"/>
    <mergeCell ref="A16:F16"/>
    <mergeCell ref="A119:F119"/>
  </mergeCells>
  <conditionalFormatting sqref="A18:F117">
    <cfRule type="expression" dxfId="1" priority="1">
      <formula>$A18&lt;&gt;""</formula>
    </cfRule>
  </conditionalFormatting>
  <printOptions horizontalCentered="1"/>
  <pageMargins left="0.4" right="0.4" top="0.5" bottom="0.5" header="0.3" footer="0.3"/>
  <pageSetup paperSize="9" orientation="portrait" fitToWidth="1" fitToHeight="0"/>
  <headerFooter>
    <oddFooter>&amp;Lukraine-stone.com — заявка 01.11.2026&amp;R&amp;P / &amp;N</oddFooter>
  </headerFooter>
  <drawing r:id="rId1"/>
</worksheet>
</file>

<file path=docProps/app.xml><?xml version="1.0" encoding="utf-8"?>
<Properties xmlns="http://schemas.openxmlformats.org/officeDocument/2006/extended-properties">
  <Application>ukraine-stone.com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Оптовий прайс — деталі пам'ятників з граніту</dc:title>
  <dc:creator>ukraine-stone.com</dc:creator>
  <dcterms:created xsi:type="dcterms:W3CDTF">2026-11-01T10:58:39Z</dcterms:created>
</cp:coreProperties>
</file>